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00" yWindow="-15" windowWidth="19245" windowHeight="18195"/>
  </bookViews>
  <sheets>
    <sheet name="Fibonacci" sheetId="1" r:id="rId1"/>
    <sheet name="Fibo-Fehler" sheetId="2" r:id="rId2"/>
    <sheet name="Phi_100" sheetId="3" r:id="rId3"/>
    <sheet name="Spirale" sheetId="4" r:id="rId4"/>
    <sheet name="Kreis-im-Kreis" sheetId="6" r:id="rId5"/>
    <sheet name="KimK-Newton" sheetId="5" r:id="rId6"/>
  </sheets>
  <definedNames>
    <definedName name="alphahalbe" localSheetId="4">'Kreis-im-Kreis'!#REF!</definedName>
    <definedName name="alphahalbe">'KimK-Newton'!$A$5</definedName>
    <definedName name="deltar" localSheetId="4">'Kreis-im-Kreis'!#REF!</definedName>
    <definedName name="deltar">'KimK-Newton'!$A$2</definedName>
    <definedName name="_xlnm.Print_Area" localSheetId="1">'Fibo-Fehler'!$A$1:$D$8</definedName>
    <definedName name="_xlnm.Print_Area" localSheetId="0">Fibonacci!$I$3:$P$42</definedName>
    <definedName name="eps" localSheetId="4">'Kreis-im-Kreis'!#REF!</definedName>
    <definedName name="eps">'KimK-Newton'!$A$3</definedName>
    <definedName name="Gamma" localSheetId="4">'Kreis-im-Kreis'!#REF!</definedName>
    <definedName name="Gamma">'KimK-Newton'!$I$59</definedName>
    <definedName name="phi_GS">Fibonacci!$E$1</definedName>
    <definedName name="Radius" localSheetId="4">'Kreis-im-Kreis'!#REF!</definedName>
    <definedName name="Radius">'KimK-Newton'!$A$1</definedName>
    <definedName name="Rstrich" localSheetId="4">'Kreis-im-Kreis'!#REF!</definedName>
    <definedName name="Rstrich">'KimK-Newton'!$H$59</definedName>
  </definedNames>
  <calcPr calcId="125725"/>
</workbook>
</file>

<file path=xl/calcChain.xml><?xml version="1.0" encoding="utf-8"?>
<calcChain xmlns="http://schemas.openxmlformats.org/spreadsheetml/2006/main">
  <c r="Z2" i="6"/>
  <c r="AA2"/>
  <c r="AA3" s="1"/>
  <c r="AA4" s="1"/>
  <c r="AB2"/>
  <c r="AB3" s="1"/>
  <c r="AB4" s="1"/>
  <c r="AC2"/>
  <c r="AD2"/>
  <c r="AE2"/>
  <c r="AE3" s="1"/>
  <c r="AE4" s="1"/>
  <c r="AF2"/>
  <c r="AF3" s="1"/>
  <c r="AF4" s="1"/>
  <c r="AG2"/>
  <c r="AH2"/>
  <c r="AI2"/>
  <c r="AI3" s="1"/>
  <c r="AI4" s="1"/>
  <c r="AJ2"/>
  <c r="AJ3" s="1"/>
  <c r="AJ4" s="1"/>
  <c r="AK2"/>
  <c r="AL2"/>
  <c r="AM2"/>
  <c r="AM3" s="1"/>
  <c r="AM4" s="1"/>
  <c r="Z3"/>
  <c r="Z4" s="1"/>
  <c r="AC3"/>
  <c r="AC4" s="1"/>
  <c r="AD3"/>
  <c r="AD4" s="1"/>
  <c r="AG3"/>
  <c r="AG4" s="1"/>
  <c r="AH3"/>
  <c r="AH4" s="1"/>
  <c r="AK3"/>
  <c r="AK4" s="1"/>
  <c r="AL3"/>
  <c r="AL4" s="1"/>
  <c r="E2"/>
  <c r="F2"/>
  <c r="F3" s="1"/>
  <c r="F4" s="1"/>
  <c r="G2"/>
  <c r="H2"/>
  <c r="I2"/>
  <c r="J2"/>
  <c r="J3" s="1"/>
  <c r="J4" s="1"/>
  <c r="K2"/>
  <c r="L2"/>
  <c r="M2"/>
  <c r="N2"/>
  <c r="N3" s="1"/>
  <c r="N4" s="1"/>
  <c r="O2"/>
  <c r="P2"/>
  <c r="Q2"/>
  <c r="R2"/>
  <c r="R3" s="1"/>
  <c r="R4" s="1"/>
  <c r="S2"/>
  <c r="E3"/>
  <c r="G3"/>
  <c r="G4" s="1"/>
  <c r="H3"/>
  <c r="I3"/>
  <c r="K3"/>
  <c r="K4" s="1"/>
  <c r="L3"/>
  <c r="M3"/>
  <c r="O3"/>
  <c r="O4" s="1"/>
  <c r="P3"/>
  <c r="Q3"/>
  <c r="S3"/>
  <c r="S4" s="1"/>
  <c r="E4"/>
  <c r="E6" s="1"/>
  <c r="H4"/>
  <c r="H5" s="1"/>
  <c r="I4"/>
  <c r="I6" s="1"/>
  <c r="L4"/>
  <c r="L5" s="1"/>
  <c r="M4"/>
  <c r="M6" s="1"/>
  <c r="P4"/>
  <c r="P5" s="1"/>
  <c r="Q4"/>
  <c r="Q6" s="1"/>
  <c r="E5"/>
  <c r="I5"/>
  <c r="M5"/>
  <c r="Q5"/>
  <c r="D2"/>
  <c r="D3" s="1"/>
  <c r="D4" s="1"/>
  <c r="C2"/>
  <c r="C3" s="1"/>
  <c r="C4" s="1"/>
  <c r="T2"/>
  <c r="T3" s="1"/>
  <c r="T4" s="1"/>
  <c r="BJ30" i="5"/>
  <c r="BJ32" s="1"/>
  <c r="BJ34" s="1"/>
  <c r="BJ36" s="1"/>
  <c r="BJ38" s="1"/>
  <c r="BJ40" s="1"/>
  <c r="BJ42" s="1"/>
  <c r="BJ44" s="1"/>
  <c r="BJ46" s="1"/>
  <c r="BJ48" s="1"/>
  <c r="BJ50" s="1"/>
  <c r="BJ52" s="1"/>
  <c r="BJ54" s="1"/>
  <c r="BJ56" s="1"/>
  <c r="BJ58" s="1"/>
  <c r="BJ28"/>
  <c r="BL27"/>
  <c r="BM27" s="1"/>
  <c r="BK29"/>
  <c r="BK31" s="1"/>
  <c r="BK33" s="1"/>
  <c r="BK35" s="1"/>
  <c r="BK37" s="1"/>
  <c r="BK39" s="1"/>
  <c r="BK41" s="1"/>
  <c r="BK43" s="1"/>
  <c r="BK45" s="1"/>
  <c r="BK47" s="1"/>
  <c r="BK49" s="1"/>
  <c r="BK51" s="1"/>
  <c r="BK53" s="1"/>
  <c r="BK55" s="1"/>
  <c r="BK57" s="1"/>
  <c r="BK59" s="1"/>
  <c r="BL29"/>
  <c r="BL31" s="1"/>
  <c r="BL33" s="1"/>
  <c r="BL35" s="1"/>
  <c r="BL37" s="1"/>
  <c r="BL39" s="1"/>
  <c r="BL41" s="1"/>
  <c r="BL43" s="1"/>
  <c r="BL45" s="1"/>
  <c r="BL47" s="1"/>
  <c r="BL49" s="1"/>
  <c r="BL51" s="1"/>
  <c r="BL53" s="1"/>
  <c r="BL55" s="1"/>
  <c r="BL57" s="1"/>
  <c r="BL59" s="1"/>
  <c r="BM29"/>
  <c r="BM31" s="1"/>
  <c r="BM33" s="1"/>
  <c r="BM35" s="1"/>
  <c r="BM37" s="1"/>
  <c r="BM39" s="1"/>
  <c r="BM41" s="1"/>
  <c r="BM43" s="1"/>
  <c r="BM45" s="1"/>
  <c r="BM47" s="1"/>
  <c r="BM49" s="1"/>
  <c r="BM51" s="1"/>
  <c r="BM53" s="1"/>
  <c r="BM55" s="1"/>
  <c r="BM57" s="1"/>
  <c r="BM59" s="1"/>
  <c r="BN29"/>
  <c r="BN31" s="1"/>
  <c r="BN33" s="1"/>
  <c r="BN35" s="1"/>
  <c r="BN37" s="1"/>
  <c r="BN39" s="1"/>
  <c r="BN41" s="1"/>
  <c r="BN43" s="1"/>
  <c r="BN45" s="1"/>
  <c r="BN47" s="1"/>
  <c r="BN49" s="1"/>
  <c r="BN51" s="1"/>
  <c r="BN53" s="1"/>
  <c r="BN55" s="1"/>
  <c r="BN57" s="1"/>
  <c r="BN59" s="1"/>
  <c r="BO29"/>
  <c r="BO31" s="1"/>
  <c r="BO33" s="1"/>
  <c r="BO35" s="1"/>
  <c r="BO37" s="1"/>
  <c r="BO39" s="1"/>
  <c r="BO41" s="1"/>
  <c r="BO43" s="1"/>
  <c r="BO45" s="1"/>
  <c r="BO47" s="1"/>
  <c r="BO49" s="1"/>
  <c r="BO51" s="1"/>
  <c r="BO53" s="1"/>
  <c r="BO55" s="1"/>
  <c r="BO57" s="1"/>
  <c r="BO59" s="1"/>
  <c r="BP29"/>
  <c r="BP31" s="1"/>
  <c r="BP33" s="1"/>
  <c r="BP35" s="1"/>
  <c r="BP37" s="1"/>
  <c r="BP39" s="1"/>
  <c r="BP41" s="1"/>
  <c r="BP43" s="1"/>
  <c r="BP45" s="1"/>
  <c r="BP47" s="1"/>
  <c r="BP49" s="1"/>
  <c r="BP51" s="1"/>
  <c r="BP53" s="1"/>
  <c r="BP55" s="1"/>
  <c r="BP57" s="1"/>
  <c r="BP59" s="1"/>
  <c r="BQ29"/>
  <c r="BR29"/>
  <c r="BJ31"/>
  <c r="BJ33" s="1"/>
  <c r="BJ35" s="1"/>
  <c r="BJ37" s="1"/>
  <c r="BJ39" s="1"/>
  <c r="BJ41" s="1"/>
  <c r="BJ43" s="1"/>
  <c r="BJ45" s="1"/>
  <c r="BJ47" s="1"/>
  <c r="BJ49" s="1"/>
  <c r="BJ51" s="1"/>
  <c r="BJ53" s="1"/>
  <c r="BJ55" s="1"/>
  <c r="BJ57" s="1"/>
  <c r="BJ59" s="1"/>
  <c r="BN1"/>
  <c r="AY9"/>
  <c r="AY5"/>
  <c r="AY6" s="1"/>
  <c r="AY3"/>
  <c r="AY1"/>
  <c r="K9"/>
  <c r="S9" s="1"/>
  <c r="K5"/>
  <c r="K6" s="1"/>
  <c r="K3"/>
  <c r="K1"/>
  <c r="AO3"/>
  <c r="AO1"/>
  <c r="AE3"/>
  <c r="AE1"/>
  <c r="U3"/>
  <c r="U1"/>
  <c r="AO9"/>
  <c r="AW9" s="1"/>
  <c r="AO5"/>
  <c r="AO6" s="1"/>
  <c r="AE9"/>
  <c r="AM9" s="1"/>
  <c r="AE5"/>
  <c r="AM3" s="1"/>
  <c r="BN28" s="1"/>
  <c r="U9"/>
  <c r="AC9" s="1"/>
  <c r="U5"/>
  <c r="U6" s="1"/>
  <c r="A5"/>
  <c r="A6" s="1"/>
  <c r="AG5" i="6" l="1"/>
  <c r="AG6"/>
  <c r="AM5"/>
  <c r="AM6"/>
  <c r="AE5"/>
  <c r="AE6"/>
  <c r="Z5"/>
  <c r="Z6"/>
  <c r="AF5"/>
  <c r="AF6"/>
  <c r="AC6"/>
  <c r="AC5"/>
  <c r="AD6"/>
  <c r="AD5"/>
  <c r="AI5"/>
  <c r="AI6"/>
  <c r="AA5"/>
  <c r="AA6"/>
  <c r="AH5"/>
  <c r="AH6"/>
  <c r="AJ5"/>
  <c r="AJ6"/>
  <c r="AB5"/>
  <c r="AB6"/>
  <c r="AK6"/>
  <c r="AK5"/>
  <c r="AL6"/>
  <c r="AL5"/>
  <c r="K5"/>
  <c r="K6"/>
  <c r="R5"/>
  <c r="R6"/>
  <c r="O5"/>
  <c r="O6"/>
  <c r="G5"/>
  <c r="G6"/>
  <c r="J5"/>
  <c r="J6"/>
  <c r="S5"/>
  <c r="S6"/>
  <c r="N5"/>
  <c r="N6"/>
  <c r="F5"/>
  <c r="F6"/>
  <c r="P6"/>
  <c r="H6"/>
  <c r="L6"/>
  <c r="U2"/>
  <c r="U3" s="1"/>
  <c r="U4" s="1"/>
  <c r="U6" s="1"/>
  <c r="C5"/>
  <c r="C6"/>
  <c r="T5"/>
  <c r="T6"/>
  <c r="D5"/>
  <c r="D6"/>
  <c r="AC3" i="5"/>
  <c r="BM28" s="1"/>
  <c r="BQ1"/>
  <c r="BN27"/>
  <c r="BO27" s="1"/>
  <c r="BG2"/>
  <c r="AZ9"/>
  <c r="BG3"/>
  <c r="BP28" s="1"/>
  <c r="BG9"/>
  <c r="L9"/>
  <c r="S3"/>
  <c r="BL28" s="1"/>
  <c r="S2"/>
  <c r="AM2"/>
  <c r="V9"/>
  <c r="AW2"/>
  <c r="AP9"/>
  <c r="AW3"/>
  <c r="BO28" s="1"/>
  <c r="I3"/>
  <c r="AE6"/>
  <c r="AF9" s="1"/>
  <c r="AM1"/>
  <c r="AC2"/>
  <c r="I2"/>
  <c r="A2"/>
  <c r="AY10" s="1"/>
  <c r="A9"/>
  <c r="U5" i="6" l="1"/>
  <c r="AC1" i="5"/>
  <c r="BT1"/>
  <c r="BV1" s="1"/>
  <c r="I1"/>
  <c r="BK28"/>
  <c r="BP27"/>
  <c r="BQ27" s="1"/>
  <c r="AY11"/>
  <c r="AZ10"/>
  <c r="K2"/>
  <c r="AY2"/>
  <c r="BG1"/>
  <c r="AE10"/>
  <c r="AE11" s="1"/>
  <c r="K10"/>
  <c r="S1"/>
  <c r="U2"/>
  <c r="AE2"/>
  <c r="AO2"/>
  <c r="AO10"/>
  <c r="I9"/>
  <c r="B9"/>
  <c r="AQ9" s="1"/>
  <c r="U10"/>
  <c r="AW1"/>
  <c r="A10"/>
  <c r="D3" i="1"/>
  <c r="E3" s="1"/>
  <c r="G1"/>
  <c r="I52"/>
  <c r="I50"/>
  <c r="I51"/>
  <c r="I49"/>
  <c r="G4"/>
  <c r="B4"/>
  <c r="C4" s="1"/>
  <c r="V2" i="6" l="1"/>
  <c r="V3" s="1"/>
  <c r="V4" s="1"/>
  <c r="V6" s="1"/>
  <c r="X2"/>
  <c r="X3" s="1"/>
  <c r="X4" s="1"/>
  <c r="Y2"/>
  <c r="Y3" s="1"/>
  <c r="Y4" s="1"/>
  <c r="W2"/>
  <c r="W3" s="1"/>
  <c r="W4" s="1"/>
  <c r="G5" i="1"/>
  <c r="BX1" i="5"/>
  <c r="BY1" s="1"/>
  <c r="BR27"/>
  <c r="AY12"/>
  <c r="AZ11"/>
  <c r="BA11" s="1"/>
  <c r="BA10"/>
  <c r="BC10" s="1"/>
  <c r="BA9"/>
  <c r="K11"/>
  <c r="L10"/>
  <c r="M10" s="1"/>
  <c r="O10" s="1"/>
  <c r="AF10"/>
  <c r="M9"/>
  <c r="U11"/>
  <c r="V10"/>
  <c r="AE12"/>
  <c r="AF11"/>
  <c r="AO11"/>
  <c r="AP10"/>
  <c r="AQ10" s="1"/>
  <c r="AS10" s="1"/>
  <c r="A11"/>
  <c r="B10"/>
  <c r="D4" i="1"/>
  <c r="E4" s="1"/>
  <c r="B5"/>
  <c r="V5" i="6" l="1"/>
  <c r="Y6"/>
  <c r="Y5"/>
  <c r="W6"/>
  <c r="W5"/>
  <c r="AN2"/>
  <c r="AN3" s="1"/>
  <c r="AN4" s="1"/>
  <c r="X6"/>
  <c r="X5"/>
  <c r="C5" i="1"/>
  <c r="D5" s="1"/>
  <c r="E5" s="1"/>
  <c r="G6"/>
  <c r="BZ1" i="5"/>
  <c r="AY13"/>
  <c r="AZ12"/>
  <c r="BA12" s="1"/>
  <c r="BD10"/>
  <c r="BG10"/>
  <c r="BE10"/>
  <c r="K12"/>
  <c r="L11"/>
  <c r="M11" s="1"/>
  <c r="O11" s="1"/>
  <c r="P11" s="1"/>
  <c r="Q10"/>
  <c r="S10"/>
  <c r="P10"/>
  <c r="U12"/>
  <c r="V11"/>
  <c r="AE13"/>
  <c r="AF12"/>
  <c r="AO12"/>
  <c r="AP11"/>
  <c r="AQ11" s="1"/>
  <c r="AS11" s="1"/>
  <c r="AT10"/>
  <c r="AU10"/>
  <c r="AW10"/>
  <c r="A12"/>
  <c r="B11"/>
  <c r="C9"/>
  <c r="C10" s="1"/>
  <c r="W9"/>
  <c r="W10" s="1"/>
  <c r="AG9"/>
  <c r="AG10" s="1"/>
  <c r="B6" i="1"/>
  <c r="G7" s="1"/>
  <c r="AN5" i="6" l="1"/>
  <c r="AN6"/>
  <c r="AY14" i="5"/>
  <c r="AZ13"/>
  <c r="BA13" s="1"/>
  <c r="S11"/>
  <c r="BF10"/>
  <c r="BC11" s="1"/>
  <c r="Q11"/>
  <c r="R11" s="1"/>
  <c r="K13"/>
  <c r="L12"/>
  <c r="M12" s="1"/>
  <c r="O12" s="1"/>
  <c r="AV10"/>
  <c r="R10"/>
  <c r="A13"/>
  <c r="B12"/>
  <c r="AE14"/>
  <c r="AF13"/>
  <c r="U13"/>
  <c r="V12"/>
  <c r="AO13"/>
  <c r="AP12"/>
  <c r="AQ12" s="1"/>
  <c r="AS12" s="1"/>
  <c r="AU11"/>
  <c r="AT11"/>
  <c r="AW11"/>
  <c r="AI10"/>
  <c r="AG11"/>
  <c r="Y10"/>
  <c r="W11"/>
  <c r="E10"/>
  <c r="C11"/>
  <c r="C6" i="1"/>
  <c r="D6" s="1"/>
  <c r="E6" s="1"/>
  <c r="B7"/>
  <c r="G8" s="1"/>
  <c r="AY15" i="5" l="1"/>
  <c r="AZ14"/>
  <c r="BA14" s="1"/>
  <c r="BG11"/>
  <c r="BD11"/>
  <c r="BE11"/>
  <c r="K14"/>
  <c r="L13"/>
  <c r="M13" s="1"/>
  <c r="O13" s="1"/>
  <c r="S12"/>
  <c r="P12"/>
  <c r="Q12"/>
  <c r="AV11"/>
  <c r="Z10"/>
  <c r="AA10"/>
  <c r="AO14"/>
  <c r="AP13"/>
  <c r="AQ13" s="1"/>
  <c r="AS13" s="1"/>
  <c r="AJ10"/>
  <c r="AK10"/>
  <c r="AT12"/>
  <c r="AU12"/>
  <c r="AW12"/>
  <c r="A14"/>
  <c r="B13"/>
  <c r="AE15"/>
  <c r="AF14"/>
  <c r="I10"/>
  <c r="F10"/>
  <c r="G10"/>
  <c r="U14"/>
  <c r="V13"/>
  <c r="AM10"/>
  <c r="Y11"/>
  <c r="W12"/>
  <c r="AI11"/>
  <c r="AG12"/>
  <c r="AC10"/>
  <c r="C12"/>
  <c r="E11"/>
  <c r="G11" s="1"/>
  <c r="B8" i="1"/>
  <c r="C7"/>
  <c r="D7" s="1"/>
  <c r="E7" s="1"/>
  <c r="C8" l="1"/>
  <c r="D8" s="1"/>
  <c r="E8" s="1"/>
  <c r="G9"/>
  <c r="AY16" i="5"/>
  <c r="AZ15"/>
  <c r="BA15" s="1"/>
  <c r="BF11"/>
  <c r="BC12" s="1"/>
  <c r="BG12" s="1"/>
  <c r="R12"/>
  <c r="K15"/>
  <c r="L14"/>
  <c r="M14" s="1"/>
  <c r="O14" s="1"/>
  <c r="S13"/>
  <c r="P13"/>
  <c r="Q13"/>
  <c r="AV12"/>
  <c r="U15"/>
  <c r="V14"/>
  <c r="A15"/>
  <c r="B14"/>
  <c r="AO15"/>
  <c r="AP14"/>
  <c r="AQ14" s="1"/>
  <c r="AS14" s="1"/>
  <c r="AT13"/>
  <c r="AU13"/>
  <c r="AW13"/>
  <c r="AE16"/>
  <c r="AF15"/>
  <c r="AK11"/>
  <c r="AJ11"/>
  <c r="Z11"/>
  <c r="AA11"/>
  <c r="I11"/>
  <c r="F11"/>
  <c r="AB10"/>
  <c r="AC11"/>
  <c r="AL10"/>
  <c r="W13"/>
  <c r="Y12"/>
  <c r="AM11"/>
  <c r="AI12"/>
  <c r="AG13"/>
  <c r="H10"/>
  <c r="C13"/>
  <c r="B9" i="1"/>
  <c r="G10" s="1"/>
  <c r="AY17" i="5" l="1"/>
  <c r="AZ16"/>
  <c r="BA16" s="1"/>
  <c r="BD12"/>
  <c r="BE12"/>
  <c r="R13"/>
  <c r="K16"/>
  <c r="L15"/>
  <c r="M15" s="1"/>
  <c r="O15" s="1"/>
  <c r="P14"/>
  <c r="S14"/>
  <c r="Q14"/>
  <c r="AV13"/>
  <c r="AT14"/>
  <c r="AU14"/>
  <c r="AW14"/>
  <c r="U16"/>
  <c r="V15"/>
  <c r="AE17"/>
  <c r="AF16"/>
  <c r="A16"/>
  <c r="B15"/>
  <c r="AO16"/>
  <c r="AP15"/>
  <c r="AQ15" s="1"/>
  <c r="AJ12"/>
  <c r="AK12"/>
  <c r="Z12"/>
  <c r="AA12"/>
  <c r="AB11"/>
  <c r="AI13"/>
  <c r="AG14"/>
  <c r="AL11"/>
  <c r="AM12"/>
  <c r="Y13"/>
  <c r="W14"/>
  <c r="AC12"/>
  <c r="H11"/>
  <c r="E12" s="1"/>
  <c r="G12" s="1"/>
  <c r="C14"/>
  <c r="B10" i="1"/>
  <c r="C9"/>
  <c r="D9" s="1"/>
  <c r="E9" s="1"/>
  <c r="F12" i="5" l="1"/>
  <c r="H12" s="1"/>
  <c r="E13" s="1"/>
  <c r="G13" s="1"/>
  <c r="I12"/>
  <c r="G11" i="1"/>
  <c r="C10"/>
  <c r="D10" s="1"/>
  <c r="E10" s="1"/>
  <c r="BF12" i="5"/>
  <c r="BC13" s="1"/>
  <c r="BD13" s="1"/>
  <c r="AY18"/>
  <c r="AZ17"/>
  <c r="BA17" s="1"/>
  <c r="K17"/>
  <c r="L16"/>
  <c r="M16" s="1"/>
  <c r="O16" s="1"/>
  <c r="S15"/>
  <c r="P15"/>
  <c r="Q15"/>
  <c r="R14"/>
  <c r="AV14"/>
  <c r="AS15" s="1"/>
  <c r="AW15" s="1"/>
  <c r="AE18"/>
  <c r="AF17"/>
  <c r="A17"/>
  <c r="B16"/>
  <c r="AB12"/>
  <c r="AO17"/>
  <c r="AP16"/>
  <c r="AQ16" s="1"/>
  <c r="U17"/>
  <c r="V16"/>
  <c r="AK13"/>
  <c r="AJ13"/>
  <c r="Z13"/>
  <c r="AA13"/>
  <c r="AL12"/>
  <c r="AM13"/>
  <c r="AG15"/>
  <c r="AI14"/>
  <c r="AC13"/>
  <c r="Y14"/>
  <c r="W15"/>
  <c r="C15"/>
  <c r="B11" i="1"/>
  <c r="G12" s="1"/>
  <c r="I13" i="5" l="1"/>
  <c r="F13"/>
  <c r="H13" s="1"/>
  <c r="E14" s="1"/>
  <c r="G14" s="1"/>
  <c r="B12" i="1"/>
  <c r="B13" s="1"/>
  <c r="G14" s="1"/>
  <c r="AT15" i="5"/>
  <c r="AU15"/>
  <c r="BE13"/>
  <c r="BF13" s="1"/>
  <c r="BC14" s="1"/>
  <c r="BG14" s="1"/>
  <c r="BG13"/>
  <c r="AY19"/>
  <c r="AZ18"/>
  <c r="BA18" s="1"/>
  <c r="K18"/>
  <c r="L17"/>
  <c r="M17" s="1"/>
  <c r="O17" s="1"/>
  <c r="S16"/>
  <c r="Q16"/>
  <c r="P16"/>
  <c r="R15"/>
  <c r="AE19"/>
  <c r="AF18"/>
  <c r="AO18"/>
  <c r="AP17"/>
  <c r="AQ17" s="1"/>
  <c r="A18"/>
  <c r="B17"/>
  <c r="U18"/>
  <c r="V17"/>
  <c r="AJ14"/>
  <c r="AK14"/>
  <c r="Z14"/>
  <c r="AA14"/>
  <c r="AL13"/>
  <c r="AI15"/>
  <c r="AG16"/>
  <c r="Y15"/>
  <c r="W16"/>
  <c r="AM14"/>
  <c r="AC14"/>
  <c r="AB13"/>
  <c r="C16"/>
  <c r="C11" i="1"/>
  <c r="D11" s="1"/>
  <c r="E11" s="1"/>
  <c r="I14" i="5" l="1"/>
  <c r="F14"/>
  <c r="H14" s="1"/>
  <c r="E15" s="1"/>
  <c r="G15" s="1"/>
  <c r="C12" i="1"/>
  <c r="D12" s="1"/>
  <c r="E12" s="1"/>
  <c r="G13"/>
  <c r="AV15" i="5"/>
  <c r="AS16" s="1"/>
  <c r="AW16" s="1"/>
  <c r="BE14"/>
  <c r="BD14"/>
  <c r="AY20"/>
  <c r="AZ19"/>
  <c r="BA19" s="1"/>
  <c r="R16"/>
  <c r="K19"/>
  <c r="L18"/>
  <c r="M18" s="1"/>
  <c r="O18" s="1"/>
  <c r="P17"/>
  <c r="S17"/>
  <c r="Q17"/>
  <c r="AO19"/>
  <c r="AP18"/>
  <c r="AQ18" s="1"/>
  <c r="A19"/>
  <c r="B18"/>
  <c r="U19"/>
  <c r="V18"/>
  <c r="AE20"/>
  <c r="AF19"/>
  <c r="AJ15"/>
  <c r="AK15"/>
  <c r="Z15"/>
  <c r="AA15"/>
  <c r="AB14"/>
  <c r="AM15"/>
  <c r="AI16"/>
  <c r="AG17"/>
  <c r="AC15"/>
  <c r="Y16"/>
  <c r="W17"/>
  <c r="AL14"/>
  <c r="C17"/>
  <c r="B14" i="1"/>
  <c r="G15" s="1"/>
  <c r="C13"/>
  <c r="D13" s="1"/>
  <c r="E13" s="1"/>
  <c r="I15" i="5" l="1"/>
  <c r="F15"/>
  <c r="H15" s="1"/>
  <c r="E16" s="1"/>
  <c r="AT16"/>
  <c r="AU16"/>
  <c r="BF14"/>
  <c r="BC15" s="1"/>
  <c r="BE15" s="1"/>
  <c r="AY21"/>
  <c r="AZ20"/>
  <c r="BA20" s="1"/>
  <c r="R17"/>
  <c r="K20"/>
  <c r="L19"/>
  <c r="M19" s="1"/>
  <c r="Q18"/>
  <c r="S18"/>
  <c r="P18"/>
  <c r="A20"/>
  <c r="B19"/>
  <c r="U20"/>
  <c r="V19"/>
  <c r="AE21"/>
  <c r="AF20"/>
  <c r="AO20"/>
  <c r="AP19"/>
  <c r="AQ19" s="1"/>
  <c r="AJ16"/>
  <c r="AK16"/>
  <c r="Z16"/>
  <c r="AA16"/>
  <c r="AL15"/>
  <c r="AB15"/>
  <c r="AC16"/>
  <c r="AM16"/>
  <c r="AG18"/>
  <c r="AI17"/>
  <c r="Y17"/>
  <c r="W18"/>
  <c r="C18"/>
  <c r="C14" i="1"/>
  <c r="D14" s="1"/>
  <c r="E14" s="1"/>
  <c r="B15"/>
  <c r="G16" s="1"/>
  <c r="G16" i="5" l="1"/>
  <c r="F16"/>
  <c r="I16"/>
  <c r="B16" i="1"/>
  <c r="G17" s="1"/>
  <c r="BG15" i="5"/>
  <c r="O19"/>
  <c r="P19" s="1"/>
  <c r="AV16"/>
  <c r="AS17" s="1"/>
  <c r="AW17" s="1"/>
  <c r="BD15"/>
  <c r="BF15" s="1"/>
  <c r="BC16" s="1"/>
  <c r="AY22"/>
  <c r="AZ21"/>
  <c r="BA21" s="1"/>
  <c r="R18"/>
  <c r="K21"/>
  <c r="L20"/>
  <c r="M20" s="1"/>
  <c r="A21"/>
  <c r="B20"/>
  <c r="AO21"/>
  <c r="AP20"/>
  <c r="AQ20" s="1"/>
  <c r="U21"/>
  <c r="V20"/>
  <c r="AE22"/>
  <c r="AF21"/>
  <c r="AK17"/>
  <c r="AJ17"/>
  <c r="AA17"/>
  <c r="Z17"/>
  <c r="AB16"/>
  <c r="Y18"/>
  <c r="W19"/>
  <c r="AC17"/>
  <c r="AL16"/>
  <c r="AM17"/>
  <c r="AI18"/>
  <c r="AG19"/>
  <c r="C19"/>
  <c r="C15" i="1"/>
  <c r="D15" s="1"/>
  <c r="E15" s="1"/>
  <c r="H16" i="5" l="1"/>
  <c r="E17" s="1"/>
  <c r="G17" s="1"/>
  <c r="B18" i="1"/>
  <c r="G19" s="1"/>
  <c r="C16"/>
  <c r="D16" s="1"/>
  <c r="E16" s="1"/>
  <c r="B17"/>
  <c r="G18" s="1"/>
  <c r="AT17" i="5"/>
  <c r="AU17"/>
  <c r="S19"/>
  <c r="Q19"/>
  <c r="R19" s="1"/>
  <c r="O20" s="1"/>
  <c r="AY23"/>
  <c r="AZ22"/>
  <c r="BA22" s="1"/>
  <c r="BG16"/>
  <c r="BD16"/>
  <c r="BE16"/>
  <c r="K22"/>
  <c r="L21"/>
  <c r="M21" s="1"/>
  <c r="U22"/>
  <c r="V21"/>
  <c r="AE23"/>
  <c r="AF22"/>
  <c r="A22"/>
  <c r="B21"/>
  <c r="AO22"/>
  <c r="AP21"/>
  <c r="AQ21" s="1"/>
  <c r="AJ18"/>
  <c r="AK18"/>
  <c r="Z18"/>
  <c r="AA18"/>
  <c r="AL17"/>
  <c r="Y19"/>
  <c r="W20"/>
  <c r="AC18"/>
  <c r="AB17"/>
  <c r="AM18"/>
  <c r="AI19"/>
  <c r="AG20"/>
  <c r="C20"/>
  <c r="B19" i="1"/>
  <c r="G20" s="1"/>
  <c r="I17" i="5" l="1"/>
  <c r="F17"/>
  <c r="H17" s="1"/>
  <c r="E18" s="1"/>
  <c r="G18" s="1"/>
  <c r="B20" i="1"/>
  <c r="G21" s="1"/>
  <c r="C18"/>
  <c r="D18" s="1"/>
  <c r="E18" s="1"/>
  <c r="C17"/>
  <c r="D17" s="1"/>
  <c r="E17" s="1"/>
  <c r="AV17" i="5"/>
  <c r="AS18" s="1"/>
  <c r="AW18" s="1"/>
  <c r="Q20"/>
  <c r="S20"/>
  <c r="P20"/>
  <c r="AY24"/>
  <c r="AZ23"/>
  <c r="BA23" s="1"/>
  <c r="BF16"/>
  <c r="BC17" s="1"/>
  <c r="BG17" s="1"/>
  <c r="K23"/>
  <c r="L22"/>
  <c r="M22" s="1"/>
  <c r="U23"/>
  <c r="V22"/>
  <c r="AO23"/>
  <c r="AP22"/>
  <c r="AQ22" s="1"/>
  <c r="AE24"/>
  <c r="AF23"/>
  <c r="A23"/>
  <c r="B22"/>
  <c r="AJ19"/>
  <c r="AK19"/>
  <c r="Z19"/>
  <c r="AA19"/>
  <c r="AC19"/>
  <c r="AM19"/>
  <c r="AB18"/>
  <c r="AI20"/>
  <c r="AG21"/>
  <c r="Y20"/>
  <c r="W21"/>
  <c r="AL18"/>
  <c r="C21"/>
  <c r="C19" i="1"/>
  <c r="D19" s="1"/>
  <c r="E19" s="1"/>
  <c r="C20" l="1"/>
  <c r="D20" s="1"/>
  <c r="E20" s="1"/>
  <c r="B22"/>
  <c r="G23" s="1"/>
  <c r="B21"/>
  <c r="G22" s="1"/>
  <c r="AT18" i="5"/>
  <c r="AU18"/>
  <c r="R20"/>
  <c r="O21" s="1"/>
  <c r="S21" s="1"/>
  <c r="AY25"/>
  <c r="AZ24"/>
  <c r="BA24" s="1"/>
  <c r="BD17"/>
  <c r="BE17"/>
  <c r="K24"/>
  <c r="L23"/>
  <c r="M23" s="1"/>
  <c r="AE25"/>
  <c r="AF24"/>
  <c r="U24"/>
  <c r="V23"/>
  <c r="AO24"/>
  <c r="AP23"/>
  <c r="AQ23" s="1"/>
  <c r="A24"/>
  <c r="B23"/>
  <c r="AJ20"/>
  <c r="AK20"/>
  <c r="Z20"/>
  <c r="AA20"/>
  <c r="I18"/>
  <c r="F18"/>
  <c r="AC20"/>
  <c r="AB19"/>
  <c r="W22"/>
  <c r="AL19"/>
  <c r="AG22"/>
  <c r="AM20"/>
  <c r="C22"/>
  <c r="C21" i="1" l="1"/>
  <c r="D21" s="1"/>
  <c r="E21" s="1"/>
  <c r="C22"/>
  <c r="D22" s="1"/>
  <c r="E22" s="1"/>
  <c r="B24"/>
  <c r="G25" s="1"/>
  <c r="B23"/>
  <c r="G24" s="1"/>
  <c r="AV18" i="5"/>
  <c r="AS19" s="1"/>
  <c r="AU19" s="1"/>
  <c r="P21"/>
  <c r="Q21"/>
  <c r="AY26"/>
  <c r="AZ25"/>
  <c r="BA25" s="1"/>
  <c r="BF17"/>
  <c r="BC18" s="1"/>
  <c r="BE18" s="1"/>
  <c r="K25"/>
  <c r="L24"/>
  <c r="M24" s="1"/>
  <c r="AO25"/>
  <c r="AP24"/>
  <c r="AQ24" s="1"/>
  <c r="AE26"/>
  <c r="AF25"/>
  <c r="A25"/>
  <c r="B24"/>
  <c r="U25"/>
  <c r="V24"/>
  <c r="AB20"/>
  <c r="Y21" s="1"/>
  <c r="H18"/>
  <c r="E19" s="1"/>
  <c r="AG23"/>
  <c r="W23"/>
  <c r="AL20"/>
  <c r="AI21" s="1"/>
  <c r="C23"/>
  <c r="B25" i="1" l="1"/>
  <c r="G26" s="1"/>
  <c r="C24"/>
  <c r="D24" s="1"/>
  <c r="E24" s="1"/>
  <c r="C23"/>
  <c r="D23" s="1"/>
  <c r="E23" s="1"/>
  <c r="AT19" i="5"/>
  <c r="AV19" s="1"/>
  <c r="AS20" s="1"/>
  <c r="AU20" s="1"/>
  <c r="AW19"/>
  <c r="R21"/>
  <c r="O22" s="1"/>
  <c r="P22" s="1"/>
  <c r="AY27"/>
  <c r="AZ26"/>
  <c r="BA26" s="1"/>
  <c r="BG18"/>
  <c r="BD18"/>
  <c r="BF18" s="1"/>
  <c r="BC19" s="1"/>
  <c r="BE19" s="1"/>
  <c r="K26"/>
  <c r="L25"/>
  <c r="M25" s="1"/>
  <c r="AE27"/>
  <c r="AF26"/>
  <c r="A26"/>
  <c r="B25"/>
  <c r="U26"/>
  <c r="V25"/>
  <c r="AO26"/>
  <c r="AP25"/>
  <c r="AQ25" s="1"/>
  <c r="AK21"/>
  <c r="AJ21"/>
  <c r="Z21"/>
  <c r="AA21"/>
  <c r="F19"/>
  <c r="G19"/>
  <c r="AM21"/>
  <c r="AC21"/>
  <c r="I19"/>
  <c r="AG24"/>
  <c r="W24"/>
  <c r="C24"/>
  <c r="C25" i="1" l="1"/>
  <c r="D25" s="1"/>
  <c r="E25" s="1"/>
  <c r="B26"/>
  <c r="B27" s="1"/>
  <c r="AW20" i="5"/>
  <c r="AT20"/>
  <c r="AV20" s="1"/>
  <c r="AS21" s="1"/>
  <c r="AW21" s="1"/>
  <c r="S22"/>
  <c r="Q22"/>
  <c r="R22" s="1"/>
  <c r="O23" s="1"/>
  <c r="Q23" s="1"/>
  <c r="AY28"/>
  <c r="AZ27"/>
  <c r="BA27" s="1"/>
  <c r="BG19"/>
  <c r="BD19"/>
  <c r="BF19" s="1"/>
  <c r="BC20" s="1"/>
  <c r="BE20" s="1"/>
  <c r="K27"/>
  <c r="L26"/>
  <c r="M26" s="1"/>
  <c r="H19"/>
  <c r="E20" s="1"/>
  <c r="G20" s="1"/>
  <c r="AB21"/>
  <c r="Y22" s="1"/>
  <c r="AA22" s="1"/>
  <c r="AE28"/>
  <c r="AF27"/>
  <c r="AL21"/>
  <c r="AI22" s="1"/>
  <c r="AJ22" s="1"/>
  <c r="AO27"/>
  <c r="AP26"/>
  <c r="AQ26" s="1"/>
  <c r="A27"/>
  <c r="B26"/>
  <c r="U27"/>
  <c r="V26"/>
  <c r="AG25"/>
  <c r="W25"/>
  <c r="C25"/>
  <c r="G28" i="1" l="1"/>
  <c r="C27"/>
  <c r="D27" s="1"/>
  <c r="E27" s="1"/>
  <c r="B29"/>
  <c r="G30" s="1"/>
  <c r="G27"/>
  <c r="B28"/>
  <c r="C26"/>
  <c r="D26" s="1"/>
  <c r="E26" s="1"/>
  <c r="AU21" i="5"/>
  <c r="S23"/>
  <c r="P23"/>
  <c r="R23" s="1"/>
  <c r="O24" s="1"/>
  <c r="S24" s="1"/>
  <c r="AT21"/>
  <c r="AY29"/>
  <c r="AZ28"/>
  <c r="BA28" s="1"/>
  <c r="BG20"/>
  <c r="BD20"/>
  <c r="BF20" s="1"/>
  <c r="BC21" s="1"/>
  <c r="BE21" s="1"/>
  <c r="I20"/>
  <c r="F20"/>
  <c r="H20" s="1"/>
  <c r="E21" s="1"/>
  <c r="K28"/>
  <c r="L27"/>
  <c r="M27" s="1"/>
  <c r="AC22"/>
  <c r="Z22"/>
  <c r="AB22" s="1"/>
  <c r="Y23" s="1"/>
  <c r="Z23" s="1"/>
  <c r="A28"/>
  <c r="B27"/>
  <c r="AK22"/>
  <c r="AL22" s="1"/>
  <c r="AI23" s="1"/>
  <c r="U28"/>
  <c r="V27"/>
  <c r="AE29"/>
  <c r="AF28"/>
  <c r="AM22"/>
  <c r="AO28"/>
  <c r="AP27"/>
  <c r="AQ27" s="1"/>
  <c r="AG26"/>
  <c r="W26"/>
  <c r="C26"/>
  <c r="C29" i="1" l="1"/>
  <c r="D29" s="1"/>
  <c r="E29" s="1"/>
  <c r="B31"/>
  <c r="G32" s="1"/>
  <c r="G29"/>
  <c r="C28"/>
  <c r="D28" s="1"/>
  <c r="E28" s="1"/>
  <c r="B30"/>
  <c r="AV21" i="5"/>
  <c r="AS22" s="1"/>
  <c r="AW22" s="1"/>
  <c r="P24"/>
  <c r="Q24"/>
  <c r="AY30"/>
  <c r="AZ29"/>
  <c r="BA29" s="1"/>
  <c r="BD21"/>
  <c r="BF21" s="1"/>
  <c r="BC22" s="1"/>
  <c r="BD22" s="1"/>
  <c r="BG21"/>
  <c r="K29"/>
  <c r="L28"/>
  <c r="M28" s="1"/>
  <c r="AA23"/>
  <c r="AB23" s="1"/>
  <c r="Y24" s="1"/>
  <c r="AC23"/>
  <c r="A29"/>
  <c r="B28"/>
  <c r="AO29"/>
  <c r="AP28"/>
  <c r="AQ28" s="1"/>
  <c r="U29"/>
  <c r="V28"/>
  <c r="AE30"/>
  <c r="AF29"/>
  <c r="AK23"/>
  <c r="AJ23"/>
  <c r="F21"/>
  <c r="G21"/>
  <c r="I21"/>
  <c r="AM23"/>
  <c r="W27"/>
  <c r="AG27"/>
  <c r="C27"/>
  <c r="C31" i="1" l="1"/>
  <c r="D31" s="1"/>
  <c r="E31" s="1"/>
  <c r="B33"/>
  <c r="G34" s="1"/>
  <c r="G31"/>
  <c r="B32"/>
  <c r="C30"/>
  <c r="D30" s="1"/>
  <c r="E30" s="1"/>
  <c r="AU22" i="5"/>
  <c r="AT22"/>
  <c r="R24"/>
  <c r="O25" s="1"/>
  <c r="S25" s="1"/>
  <c r="AY31"/>
  <c r="AZ30"/>
  <c r="BA30" s="1"/>
  <c r="BG22"/>
  <c r="BE22"/>
  <c r="BF22" s="1"/>
  <c r="BC23" s="1"/>
  <c r="BG23" s="1"/>
  <c r="K30"/>
  <c r="L29"/>
  <c r="M29" s="1"/>
  <c r="H21"/>
  <c r="E22" s="1"/>
  <c r="G22" s="1"/>
  <c r="AL23"/>
  <c r="AI24" s="1"/>
  <c r="AK24" s="1"/>
  <c r="A30"/>
  <c r="B29"/>
  <c r="AE31"/>
  <c r="AF30"/>
  <c r="AO30"/>
  <c r="AP29"/>
  <c r="AQ29" s="1"/>
  <c r="U30"/>
  <c r="V29"/>
  <c r="Z24"/>
  <c r="AA24"/>
  <c r="AC24"/>
  <c r="AG28"/>
  <c r="W28"/>
  <c r="C28"/>
  <c r="C33" i="1"/>
  <c r="D33" s="1"/>
  <c r="E33" s="1"/>
  <c r="G33" l="1"/>
  <c r="C32"/>
  <c r="D32" s="1"/>
  <c r="E32" s="1"/>
  <c r="B34"/>
  <c r="AV22" i="5"/>
  <c r="AS23" s="1"/>
  <c r="AU23" s="1"/>
  <c r="P25"/>
  <c r="Q25"/>
  <c r="AY32"/>
  <c r="AZ31"/>
  <c r="BA31" s="1"/>
  <c r="BD23"/>
  <c r="BE23"/>
  <c r="K31"/>
  <c r="L30"/>
  <c r="M30" s="1"/>
  <c r="F22"/>
  <c r="H22" s="1"/>
  <c r="E23" s="1"/>
  <c r="G23" s="1"/>
  <c r="I22"/>
  <c r="AM24"/>
  <c r="AJ24"/>
  <c r="AL24" s="1"/>
  <c r="AI25" s="1"/>
  <c r="U31"/>
  <c r="V30"/>
  <c r="A31"/>
  <c r="B30"/>
  <c r="AB24"/>
  <c r="Y25" s="1"/>
  <c r="AC25" s="1"/>
  <c r="AO31"/>
  <c r="AP30"/>
  <c r="AQ30" s="1"/>
  <c r="AE32"/>
  <c r="AF31"/>
  <c r="W29"/>
  <c r="AG29"/>
  <c r="C29"/>
  <c r="G35" i="1" l="1"/>
  <c r="B36"/>
  <c r="C34"/>
  <c r="D34" s="1"/>
  <c r="E34" s="1"/>
  <c r="B35"/>
  <c r="AT23" i="5"/>
  <c r="AV23" s="1"/>
  <c r="AS24" s="1"/>
  <c r="AW23"/>
  <c r="R25"/>
  <c r="O26" s="1"/>
  <c r="BF23"/>
  <c r="BC24" s="1"/>
  <c r="BE24" s="1"/>
  <c r="AY33"/>
  <c r="AZ32"/>
  <c r="BA32" s="1"/>
  <c r="F23"/>
  <c r="H23" s="1"/>
  <c r="E24" s="1"/>
  <c r="K32"/>
  <c r="L31"/>
  <c r="M31" s="1"/>
  <c r="I23"/>
  <c r="AO32"/>
  <c r="AP31"/>
  <c r="AQ31" s="1"/>
  <c r="Z25"/>
  <c r="AA25"/>
  <c r="AE33"/>
  <c r="AF32"/>
  <c r="U32"/>
  <c r="V31"/>
  <c r="A32"/>
  <c r="B31"/>
  <c r="AM25"/>
  <c r="AK25"/>
  <c r="AJ25"/>
  <c r="W30"/>
  <c r="AG30"/>
  <c r="C30"/>
  <c r="G37" i="1" l="1"/>
  <c r="B38"/>
  <c r="C36"/>
  <c r="D36" s="1"/>
  <c r="E36" s="1"/>
  <c r="G36"/>
  <c r="B37"/>
  <c r="C35"/>
  <c r="D35" s="1"/>
  <c r="E35" s="1"/>
  <c r="AW24" i="5"/>
  <c r="AT24"/>
  <c r="AU24"/>
  <c r="P26"/>
  <c r="Q26"/>
  <c r="S26"/>
  <c r="BD24"/>
  <c r="BF24" s="1"/>
  <c r="BC25" s="1"/>
  <c r="BD25" s="1"/>
  <c r="BG24"/>
  <c r="AY34"/>
  <c r="AZ33"/>
  <c r="BA33" s="1"/>
  <c r="G24"/>
  <c r="I24"/>
  <c r="K33"/>
  <c r="L32"/>
  <c r="M32" s="1"/>
  <c r="F24"/>
  <c r="AB25"/>
  <c r="Y26" s="1"/>
  <c r="AA26" s="1"/>
  <c r="AL25"/>
  <c r="AI26" s="1"/>
  <c r="AM26" s="1"/>
  <c r="AO33"/>
  <c r="AP32"/>
  <c r="AQ32" s="1"/>
  <c r="A33"/>
  <c r="B32"/>
  <c r="AE34"/>
  <c r="AF33"/>
  <c r="U33"/>
  <c r="V32"/>
  <c r="W31"/>
  <c r="AG31"/>
  <c r="C31"/>
  <c r="G39" i="1" l="1"/>
  <c r="B40"/>
  <c r="C38"/>
  <c r="D38" s="1"/>
  <c r="E38" s="1"/>
  <c r="G38"/>
  <c r="B39"/>
  <c r="C37"/>
  <c r="D37" s="1"/>
  <c r="E37" s="1"/>
  <c r="AV24" i="5"/>
  <c r="AS25" s="1"/>
  <c r="AW25" s="1"/>
  <c r="R26"/>
  <c r="O27" s="1"/>
  <c r="S27" s="1"/>
  <c r="BG25"/>
  <c r="BE25"/>
  <c r="BF25" s="1"/>
  <c r="BC26" s="1"/>
  <c r="BE26" s="1"/>
  <c r="AY35"/>
  <c r="AZ34"/>
  <c r="BA34" s="1"/>
  <c r="H24"/>
  <c r="E25" s="1"/>
  <c r="F25" s="1"/>
  <c r="K34"/>
  <c r="L33"/>
  <c r="M33" s="1"/>
  <c r="AK26"/>
  <c r="AC26"/>
  <c r="Z26"/>
  <c r="AB26" s="1"/>
  <c r="Y27" s="1"/>
  <c r="AA27" s="1"/>
  <c r="AJ26"/>
  <c r="AE35"/>
  <c r="AF34"/>
  <c r="AO34"/>
  <c r="AP33"/>
  <c r="AQ33" s="1"/>
  <c r="U34"/>
  <c r="V33"/>
  <c r="A34"/>
  <c r="B33"/>
  <c r="W32"/>
  <c r="AG32"/>
  <c r="C32"/>
  <c r="AU25" l="1"/>
  <c r="AT25"/>
  <c r="G41" i="1"/>
  <c r="B42"/>
  <c r="C40"/>
  <c r="D40" s="1"/>
  <c r="E40" s="1"/>
  <c r="G40"/>
  <c r="B41"/>
  <c r="C39"/>
  <c r="D39" s="1"/>
  <c r="E39" s="1"/>
  <c r="P27" i="5"/>
  <c r="Q27"/>
  <c r="BD26"/>
  <c r="BF26" s="1"/>
  <c r="BC27" s="1"/>
  <c r="BG27" s="1"/>
  <c r="BG26"/>
  <c r="AL26"/>
  <c r="AI27" s="1"/>
  <c r="AJ27" s="1"/>
  <c r="AY36"/>
  <c r="AZ35"/>
  <c r="BA35" s="1"/>
  <c r="I25"/>
  <c r="G25"/>
  <c r="H25" s="1"/>
  <c r="E26" s="1"/>
  <c r="G26" s="1"/>
  <c r="K35"/>
  <c r="L34"/>
  <c r="M34" s="1"/>
  <c r="Z27"/>
  <c r="AB27" s="1"/>
  <c r="Y28" s="1"/>
  <c r="AC28" s="1"/>
  <c r="AC27"/>
  <c r="A35"/>
  <c r="B34"/>
  <c r="AO35"/>
  <c r="AP34"/>
  <c r="AQ34" s="1"/>
  <c r="U35"/>
  <c r="V34"/>
  <c r="AE36"/>
  <c r="AF35"/>
  <c r="AG33"/>
  <c r="W33"/>
  <c r="C33"/>
  <c r="AV25" l="1"/>
  <c r="AS26" s="1"/>
  <c r="AW26" s="1"/>
  <c r="B44" i="1"/>
  <c r="C42"/>
  <c r="D42" s="1"/>
  <c r="E42" s="1"/>
  <c r="C41"/>
  <c r="D41" s="1"/>
  <c r="E41" s="1"/>
  <c r="B43"/>
  <c r="R27" i="5"/>
  <c r="O28" s="1"/>
  <c r="AK27"/>
  <c r="AL27" s="1"/>
  <c r="AI28" s="1"/>
  <c r="AM27"/>
  <c r="AY37"/>
  <c r="AZ36"/>
  <c r="BA36" s="1"/>
  <c r="BD27"/>
  <c r="BE27"/>
  <c r="K36"/>
  <c r="L35"/>
  <c r="M35" s="1"/>
  <c r="AA28"/>
  <c r="Z28"/>
  <c r="F26"/>
  <c r="H26" s="1"/>
  <c r="E27" s="1"/>
  <c r="G27" s="1"/>
  <c r="I26"/>
  <c r="U36"/>
  <c r="V35"/>
  <c r="A36"/>
  <c r="B35"/>
  <c r="AE37"/>
  <c r="AF36"/>
  <c r="AO36"/>
  <c r="AP35"/>
  <c r="AQ35" s="1"/>
  <c r="W34"/>
  <c r="AG34"/>
  <c r="C34"/>
  <c r="AT26" l="1"/>
  <c r="AU26"/>
  <c r="C44" i="1"/>
  <c r="D44" s="1"/>
  <c r="E44" s="1"/>
  <c r="B46"/>
  <c r="B45"/>
  <c r="C43"/>
  <c r="D43" s="1"/>
  <c r="E43" s="1"/>
  <c r="P28" i="5"/>
  <c r="S28"/>
  <c r="Q28"/>
  <c r="AK28"/>
  <c r="AJ28"/>
  <c r="AM28"/>
  <c r="BF27"/>
  <c r="BC28" s="1"/>
  <c r="BD28" s="1"/>
  <c r="AY38"/>
  <c r="AZ37"/>
  <c r="BA37" s="1"/>
  <c r="K37"/>
  <c r="L36"/>
  <c r="M36" s="1"/>
  <c r="AB28"/>
  <c r="Y29" s="1"/>
  <c r="Z29" s="1"/>
  <c r="AO37"/>
  <c r="AP36"/>
  <c r="AQ36" s="1"/>
  <c r="U37"/>
  <c r="V36"/>
  <c r="A37"/>
  <c r="B36"/>
  <c r="AE38"/>
  <c r="AF37"/>
  <c r="F27"/>
  <c r="W35"/>
  <c r="AG35"/>
  <c r="AG36" s="1"/>
  <c r="I27"/>
  <c r="C35"/>
  <c r="AV26" l="1"/>
  <c r="AS27" s="1"/>
  <c r="AT27" s="1"/>
  <c r="R28"/>
  <c r="O29" s="1"/>
  <c r="S29" s="1"/>
  <c r="B48" i="1"/>
  <c r="C46"/>
  <c r="D46" s="1"/>
  <c r="E46" s="1"/>
  <c r="C45"/>
  <c r="D45" s="1"/>
  <c r="E45" s="1"/>
  <c r="B47"/>
  <c r="AL28" i="5"/>
  <c r="AI29" s="1"/>
  <c r="BE28"/>
  <c r="BF28" s="1"/>
  <c r="BC29" s="1"/>
  <c r="BE29" s="1"/>
  <c r="BG28"/>
  <c r="AY39"/>
  <c r="AZ38"/>
  <c r="BA38" s="1"/>
  <c r="AC29"/>
  <c r="AA29"/>
  <c r="AB29" s="1"/>
  <c r="Y30" s="1"/>
  <c r="AC30" s="1"/>
  <c r="W36"/>
  <c r="K38"/>
  <c r="L37"/>
  <c r="M37" s="1"/>
  <c r="AO38"/>
  <c r="AP37"/>
  <c r="AQ37" s="1"/>
  <c r="AE39"/>
  <c r="AF38"/>
  <c r="U38"/>
  <c r="V37"/>
  <c r="W37" s="1"/>
  <c r="A38"/>
  <c r="B37"/>
  <c r="AG37"/>
  <c r="C36"/>
  <c r="H27"/>
  <c r="E28" s="1"/>
  <c r="P29" l="1"/>
  <c r="AW27"/>
  <c r="AU27"/>
  <c r="AV27" s="1"/>
  <c r="AS28" s="1"/>
  <c r="AW28" s="1"/>
  <c r="Q29"/>
  <c r="B50" i="1"/>
  <c r="C48"/>
  <c r="D48" s="1"/>
  <c r="E48" s="1"/>
  <c r="B49"/>
  <c r="C47"/>
  <c r="D47" s="1"/>
  <c r="E47" s="1"/>
  <c r="AM29" i="5"/>
  <c r="AK29"/>
  <c r="AJ29"/>
  <c r="BG29"/>
  <c r="BD29"/>
  <c r="BF29" s="1"/>
  <c r="BC30" s="1"/>
  <c r="BD30" s="1"/>
  <c r="AY40"/>
  <c r="AZ39"/>
  <c r="BA39" s="1"/>
  <c r="Z30"/>
  <c r="AA30"/>
  <c r="K39"/>
  <c r="L38"/>
  <c r="M38" s="1"/>
  <c r="AO39"/>
  <c r="AP38"/>
  <c r="AQ38" s="1"/>
  <c r="U39"/>
  <c r="V38"/>
  <c r="W38" s="1"/>
  <c r="AE40"/>
  <c r="AF39"/>
  <c r="AG39" s="1"/>
  <c r="A39"/>
  <c r="B38"/>
  <c r="AG38"/>
  <c r="C37"/>
  <c r="F28"/>
  <c r="G28"/>
  <c r="I28"/>
  <c r="R29" l="1"/>
  <c r="O30" s="1"/>
  <c r="Q30" s="1"/>
  <c r="AU28"/>
  <c r="AT28"/>
  <c r="C50" i="1"/>
  <c r="D50" s="1"/>
  <c r="E50" s="1"/>
  <c r="B52"/>
  <c r="B51"/>
  <c r="C51" s="1"/>
  <c r="D51" s="1"/>
  <c r="E51" s="1"/>
  <c r="C49"/>
  <c r="D49" s="1"/>
  <c r="E49" s="1"/>
  <c r="AL29" i="5"/>
  <c r="AI30" s="1"/>
  <c r="AK30" s="1"/>
  <c r="BE30"/>
  <c r="BF30" s="1"/>
  <c r="BC31" s="1"/>
  <c r="BG31" s="1"/>
  <c r="BG30"/>
  <c r="AY41"/>
  <c r="AZ40"/>
  <c r="BA40" s="1"/>
  <c r="AB30"/>
  <c r="Y31" s="1"/>
  <c r="AC31" s="1"/>
  <c r="K40"/>
  <c r="L39"/>
  <c r="M39" s="1"/>
  <c r="H28"/>
  <c r="E29" s="1"/>
  <c r="F29" s="1"/>
  <c r="C38"/>
  <c r="AO40"/>
  <c r="AP39"/>
  <c r="AQ39" s="1"/>
  <c r="U40"/>
  <c r="V39"/>
  <c r="W39" s="1"/>
  <c r="AE41"/>
  <c r="AF40"/>
  <c r="AG40" s="1"/>
  <c r="A40"/>
  <c r="B39"/>
  <c r="C39" s="1"/>
  <c r="S30" l="1"/>
  <c r="P30"/>
  <c r="R30" s="1"/>
  <c r="O31" s="1"/>
  <c r="S31" s="1"/>
  <c r="AV28"/>
  <c r="AS29" s="1"/>
  <c r="AT29" s="1"/>
  <c r="B53" i="1"/>
  <c r="AM30" i="5"/>
  <c r="AJ30"/>
  <c r="AL30" s="1"/>
  <c r="AI31" s="1"/>
  <c r="AK31" s="1"/>
  <c r="BD31"/>
  <c r="BE31"/>
  <c r="AY42"/>
  <c r="AZ41"/>
  <c r="BA41" s="1"/>
  <c r="Z31"/>
  <c r="AA31"/>
  <c r="K41"/>
  <c r="L40"/>
  <c r="M40" s="1"/>
  <c r="G29"/>
  <c r="H29" s="1"/>
  <c r="E30" s="1"/>
  <c r="I30" s="1"/>
  <c r="I29"/>
  <c r="AE42"/>
  <c r="AF41"/>
  <c r="AG41" s="1"/>
  <c r="A41"/>
  <c r="B40"/>
  <c r="C40" s="1"/>
  <c r="AO41"/>
  <c r="AP40"/>
  <c r="AQ40" s="1"/>
  <c r="U41"/>
  <c r="V40"/>
  <c r="W40" s="1"/>
  <c r="P31" l="1"/>
  <c r="Q31"/>
  <c r="AW29"/>
  <c r="AU29"/>
  <c r="AV29" s="1"/>
  <c r="AS30" s="1"/>
  <c r="AT30" s="1"/>
  <c r="B55" i="1"/>
  <c r="B54"/>
  <c r="AJ31" i="5"/>
  <c r="AL31" s="1"/>
  <c r="AI32" s="1"/>
  <c r="AJ32" s="1"/>
  <c r="AM31"/>
  <c r="BF31"/>
  <c r="BC32" s="1"/>
  <c r="BD32" s="1"/>
  <c r="AB31"/>
  <c r="Y32" s="1"/>
  <c r="AA32" s="1"/>
  <c r="AY43"/>
  <c r="AZ42"/>
  <c r="BA42" s="1"/>
  <c r="K42"/>
  <c r="L41"/>
  <c r="M41" s="1"/>
  <c r="F30"/>
  <c r="G30"/>
  <c r="A42"/>
  <c r="B41"/>
  <c r="C41" s="1"/>
  <c r="AO42"/>
  <c r="AP41"/>
  <c r="AQ41" s="1"/>
  <c r="U42"/>
  <c r="V41"/>
  <c r="W41" s="1"/>
  <c r="AE43"/>
  <c r="AF42"/>
  <c r="AG42" s="1"/>
  <c r="R31" l="1"/>
  <c r="O32" s="1"/>
  <c r="P32" s="1"/>
  <c r="AU30"/>
  <c r="AV30" s="1"/>
  <c r="AS31" s="1"/>
  <c r="AT31" s="1"/>
  <c r="AW30"/>
  <c r="B56" i="1"/>
  <c r="BE32" i="5"/>
  <c r="BF32" s="1"/>
  <c r="BC33" s="1"/>
  <c r="BE33" s="1"/>
  <c r="AK32"/>
  <c r="AL32" s="1"/>
  <c r="AI33" s="1"/>
  <c r="AJ33" s="1"/>
  <c r="AM32"/>
  <c r="BG32"/>
  <c r="AC32"/>
  <c r="Z32"/>
  <c r="AB32" s="1"/>
  <c r="Y33" s="1"/>
  <c r="AA33" s="1"/>
  <c r="AY44"/>
  <c r="AZ43"/>
  <c r="BA43" s="1"/>
  <c r="K43"/>
  <c r="L42"/>
  <c r="M42" s="1"/>
  <c r="H30"/>
  <c r="E31" s="1"/>
  <c r="G31" s="1"/>
  <c r="U43"/>
  <c r="V42"/>
  <c r="W42" s="1"/>
  <c r="AE44"/>
  <c r="AF43"/>
  <c r="AG43" s="1"/>
  <c r="A43"/>
  <c r="B42"/>
  <c r="C42" s="1"/>
  <c r="AO43"/>
  <c r="AP42"/>
  <c r="AQ42" s="1"/>
  <c r="S32" l="1"/>
  <c r="Q32"/>
  <c r="R32" s="1"/>
  <c r="O33" s="1"/>
  <c r="P33" s="1"/>
  <c r="AW31"/>
  <c r="AU31"/>
  <c r="AV31" s="1"/>
  <c r="AS32" s="1"/>
  <c r="AT32" s="1"/>
  <c r="B58" i="1"/>
  <c r="B57"/>
  <c r="BD33" i="5"/>
  <c r="BF33" s="1"/>
  <c r="BC34" s="1"/>
  <c r="BE34" s="1"/>
  <c r="BG33"/>
  <c r="AM33"/>
  <c r="AK33"/>
  <c r="AL33" s="1"/>
  <c r="AI34" s="1"/>
  <c r="AJ34" s="1"/>
  <c r="Z33"/>
  <c r="AB33" s="1"/>
  <c r="Y34" s="1"/>
  <c r="AC34" s="1"/>
  <c r="AC33"/>
  <c r="AY45"/>
  <c r="AZ44"/>
  <c r="BA44" s="1"/>
  <c r="K44"/>
  <c r="L43"/>
  <c r="M43" s="1"/>
  <c r="F31"/>
  <c r="H31" s="1"/>
  <c r="E32" s="1"/>
  <c r="G32" s="1"/>
  <c r="I31"/>
  <c r="U44"/>
  <c r="V43"/>
  <c r="W43" s="1"/>
  <c r="A44"/>
  <c r="B43"/>
  <c r="C43" s="1"/>
  <c r="AO44"/>
  <c r="AP43"/>
  <c r="AQ43" s="1"/>
  <c r="AE45"/>
  <c r="AF44"/>
  <c r="AG44" s="1"/>
  <c r="Q33" l="1"/>
  <c r="R33" s="1"/>
  <c r="O34" s="1"/>
  <c r="P34" s="1"/>
  <c r="S33"/>
  <c r="AU32"/>
  <c r="AV32" s="1"/>
  <c r="AS33" s="1"/>
  <c r="AT33" s="1"/>
  <c r="AW32"/>
  <c r="B59" i="1"/>
  <c r="B60" s="1"/>
  <c r="BD34" i="5"/>
  <c r="BF34" s="1"/>
  <c r="BC35" s="1"/>
  <c r="BD35" s="1"/>
  <c r="BG34"/>
  <c r="AM34"/>
  <c r="AK34"/>
  <c r="AL34" s="1"/>
  <c r="AI35" s="1"/>
  <c r="AJ35" s="1"/>
  <c r="AA34"/>
  <c r="Z34"/>
  <c r="AY46"/>
  <c r="AZ45"/>
  <c r="BA45" s="1"/>
  <c r="F32"/>
  <c r="H32" s="1"/>
  <c r="E33" s="1"/>
  <c r="F33" s="1"/>
  <c r="K45"/>
  <c r="L44"/>
  <c r="M44" s="1"/>
  <c r="I32"/>
  <c r="AO45"/>
  <c r="AP44"/>
  <c r="AQ44" s="1"/>
  <c r="AE46"/>
  <c r="AF45"/>
  <c r="AG45" s="1"/>
  <c r="U45"/>
  <c r="V44"/>
  <c r="W44" s="1"/>
  <c r="A45"/>
  <c r="B44"/>
  <c r="C44" s="1"/>
  <c r="Q34" l="1"/>
  <c r="R34" s="1"/>
  <c r="O35" s="1"/>
  <c r="P35" s="1"/>
  <c r="S34"/>
  <c r="AU33"/>
  <c r="AV33" s="1"/>
  <c r="AS34" s="1"/>
  <c r="AU34" s="1"/>
  <c r="AW33"/>
  <c r="B61" i="1"/>
  <c r="B62" s="1"/>
  <c r="BE35" i="5"/>
  <c r="BF35" s="1"/>
  <c r="BC36" s="1"/>
  <c r="BG36" s="1"/>
  <c r="BG35"/>
  <c r="AB34"/>
  <c r="Y35" s="1"/>
  <c r="AA35" s="1"/>
  <c r="AY47"/>
  <c r="AZ46"/>
  <c r="BA46" s="1"/>
  <c r="AK35"/>
  <c r="AL35" s="1"/>
  <c r="AI36" s="1"/>
  <c r="AM36" s="1"/>
  <c r="AM35"/>
  <c r="I33"/>
  <c r="G33"/>
  <c r="H33" s="1"/>
  <c r="E34" s="1"/>
  <c r="G34" s="1"/>
  <c r="K46"/>
  <c r="L45"/>
  <c r="M45" s="1"/>
  <c r="U46"/>
  <c r="V45"/>
  <c r="W45" s="1"/>
  <c r="AO46"/>
  <c r="AP45"/>
  <c r="AQ45" s="1"/>
  <c r="A46"/>
  <c r="B45"/>
  <c r="C45" s="1"/>
  <c r="AE47"/>
  <c r="AF46"/>
  <c r="AG46" s="1"/>
  <c r="Q35" l="1"/>
  <c r="R35" s="1"/>
  <c r="O36" s="1"/>
  <c r="S35"/>
  <c r="AT34"/>
  <c r="AV34" s="1"/>
  <c r="AS35" s="1"/>
  <c r="AU35" s="1"/>
  <c r="AW34"/>
  <c r="B63" i="1"/>
  <c r="BD36" i="5"/>
  <c r="BE36"/>
  <c r="AC35"/>
  <c r="Z35"/>
  <c r="AB35" s="1"/>
  <c r="Y36" s="1"/>
  <c r="AA36" s="1"/>
  <c r="AY48"/>
  <c r="AZ47"/>
  <c r="BA47" s="1"/>
  <c r="AK36"/>
  <c r="AJ36"/>
  <c r="K47"/>
  <c r="L46"/>
  <c r="M46" s="1"/>
  <c r="A47"/>
  <c r="B46"/>
  <c r="C46" s="1"/>
  <c r="U47"/>
  <c r="V46"/>
  <c r="W46" s="1"/>
  <c r="AE48"/>
  <c r="AF47"/>
  <c r="AG47" s="1"/>
  <c r="AO47"/>
  <c r="AP46"/>
  <c r="AQ46" s="1"/>
  <c r="F34"/>
  <c r="H34" s="1"/>
  <c r="E35" s="1"/>
  <c r="I34"/>
  <c r="AT35" l="1"/>
  <c r="AV35" s="1"/>
  <c r="AS36" s="1"/>
  <c r="AU36" s="1"/>
  <c r="AW35"/>
  <c r="B65" i="1"/>
  <c r="B64"/>
  <c r="S36" i="5"/>
  <c r="Q36"/>
  <c r="P36"/>
  <c r="BF36"/>
  <c r="BC37" s="1"/>
  <c r="BG37" s="1"/>
  <c r="AC36"/>
  <c r="Z36"/>
  <c r="AB36" s="1"/>
  <c r="Y37" s="1"/>
  <c r="AA37" s="1"/>
  <c r="AY49"/>
  <c r="AZ48"/>
  <c r="BA48" s="1"/>
  <c r="AL36"/>
  <c r="AI37" s="1"/>
  <c r="K48"/>
  <c r="L47"/>
  <c r="M47" s="1"/>
  <c r="AE49"/>
  <c r="AF48"/>
  <c r="AG48" s="1"/>
  <c r="AO48"/>
  <c r="AP47"/>
  <c r="AQ47" s="1"/>
  <c r="A48"/>
  <c r="B47"/>
  <c r="C47" s="1"/>
  <c r="U48"/>
  <c r="V47"/>
  <c r="W47" s="1"/>
  <c r="F35"/>
  <c r="G35"/>
  <c r="I35"/>
  <c r="AW36" l="1"/>
  <c r="AT36"/>
  <c r="AV36" s="1"/>
  <c r="AS37" s="1"/>
  <c r="B66" i="1"/>
  <c r="R36" i="5"/>
  <c r="O37" s="1"/>
  <c r="Q37" s="1"/>
  <c r="BD37"/>
  <c r="BE37"/>
  <c r="AC37"/>
  <c r="Z37"/>
  <c r="AB37" s="1"/>
  <c r="Y38" s="1"/>
  <c r="AA38" s="1"/>
  <c r="AY50"/>
  <c r="AZ49"/>
  <c r="BA49" s="1"/>
  <c r="AM37"/>
  <c r="AJ37"/>
  <c r="AK37"/>
  <c r="K49"/>
  <c r="L48"/>
  <c r="M48" s="1"/>
  <c r="U49"/>
  <c r="V48"/>
  <c r="W48" s="1"/>
  <c r="AE50"/>
  <c r="AF49"/>
  <c r="AG49" s="1"/>
  <c r="AO49"/>
  <c r="AP48"/>
  <c r="AQ48" s="1"/>
  <c r="A49"/>
  <c r="B48"/>
  <c r="C48" s="1"/>
  <c r="H35"/>
  <c r="E36" s="1"/>
  <c r="P37" l="1"/>
  <c r="R37" s="1"/>
  <c r="O38" s="1"/>
  <c r="S37"/>
  <c r="B68" i="1"/>
  <c r="B67"/>
  <c r="BF37" i="5"/>
  <c r="BC38" s="1"/>
  <c r="BE38" s="1"/>
  <c r="AC38"/>
  <c r="Z38"/>
  <c r="AB38" s="1"/>
  <c r="Y39" s="1"/>
  <c r="AA39" s="1"/>
  <c r="AY51"/>
  <c r="AZ50"/>
  <c r="BA50" s="1"/>
  <c r="AL37"/>
  <c r="AI38" s="1"/>
  <c r="AJ38" s="1"/>
  <c r="K50"/>
  <c r="L49"/>
  <c r="M49" s="1"/>
  <c r="AT37"/>
  <c r="AW37"/>
  <c r="AU37"/>
  <c r="AO50"/>
  <c r="AP49"/>
  <c r="AQ49" s="1"/>
  <c r="U50"/>
  <c r="V49"/>
  <c r="W49" s="1"/>
  <c r="A50"/>
  <c r="B49"/>
  <c r="C49" s="1"/>
  <c r="AE51"/>
  <c r="AF50"/>
  <c r="AG50" s="1"/>
  <c r="F36"/>
  <c r="G36"/>
  <c r="I36"/>
  <c r="B70" i="1" l="1"/>
  <c r="B69"/>
  <c r="BD38" i="5"/>
  <c r="BF38" s="1"/>
  <c r="BC39" s="1"/>
  <c r="BD39" s="1"/>
  <c r="BG38"/>
  <c r="S38"/>
  <c r="P38"/>
  <c r="Q38"/>
  <c r="AC39"/>
  <c r="Z39"/>
  <c r="AB39" s="1"/>
  <c r="Y40" s="1"/>
  <c r="AA40" s="1"/>
  <c r="AY52"/>
  <c r="AZ51"/>
  <c r="BA51" s="1"/>
  <c r="AM38"/>
  <c r="AK38"/>
  <c r="AL38" s="1"/>
  <c r="AI39" s="1"/>
  <c r="K51"/>
  <c r="L50"/>
  <c r="M50" s="1"/>
  <c r="AV37"/>
  <c r="AS38" s="1"/>
  <c r="AO51"/>
  <c r="AP50"/>
  <c r="AQ50" s="1"/>
  <c r="U51"/>
  <c r="V50"/>
  <c r="W50" s="1"/>
  <c r="A51"/>
  <c r="B50"/>
  <c r="C50" s="1"/>
  <c r="AE52"/>
  <c r="AF51"/>
  <c r="AG51" s="1"/>
  <c r="H36"/>
  <c r="E37" s="1"/>
  <c r="B72" i="1" l="1"/>
  <c r="B71"/>
  <c r="R38" i="5"/>
  <c r="O39" s="1"/>
  <c r="Q39" s="1"/>
  <c r="BG39"/>
  <c r="BE39"/>
  <c r="BF39" s="1"/>
  <c r="BC40" s="1"/>
  <c r="BG40" s="1"/>
  <c r="AC40"/>
  <c r="Z40"/>
  <c r="AB40" s="1"/>
  <c r="Y41" s="1"/>
  <c r="AY53"/>
  <c r="AZ52"/>
  <c r="BA52" s="1"/>
  <c r="AM39"/>
  <c r="AK39"/>
  <c r="AJ39"/>
  <c r="K52"/>
  <c r="L51"/>
  <c r="M51" s="1"/>
  <c r="AT38"/>
  <c r="AU38"/>
  <c r="AW38"/>
  <c r="A52"/>
  <c r="B51"/>
  <c r="C51" s="1"/>
  <c r="AE53"/>
  <c r="AF52"/>
  <c r="AG52" s="1"/>
  <c r="AO52"/>
  <c r="AP51"/>
  <c r="AQ51" s="1"/>
  <c r="U52"/>
  <c r="V51"/>
  <c r="W51" s="1"/>
  <c r="F37"/>
  <c r="G37"/>
  <c r="I37"/>
  <c r="P39" l="1"/>
  <c r="R39" s="1"/>
  <c r="O40" s="1"/>
  <c r="S39"/>
  <c r="B73" i="1"/>
  <c r="BE40" i="5"/>
  <c r="BD40"/>
  <c r="AY54"/>
  <c r="AZ53"/>
  <c r="BA53" s="1"/>
  <c r="AL39"/>
  <c r="AI40" s="1"/>
  <c r="AV38"/>
  <c r="AS39" s="1"/>
  <c r="AW39" s="1"/>
  <c r="K53"/>
  <c r="L52"/>
  <c r="M52" s="1"/>
  <c r="AO53"/>
  <c r="AP52"/>
  <c r="AQ52" s="1"/>
  <c r="A53"/>
  <c r="B52"/>
  <c r="C52" s="1"/>
  <c r="U53"/>
  <c r="V52"/>
  <c r="W52" s="1"/>
  <c r="AE54"/>
  <c r="AF53"/>
  <c r="AG53" s="1"/>
  <c r="Z41"/>
  <c r="AA41"/>
  <c r="AC41"/>
  <c r="H37"/>
  <c r="E38" s="1"/>
  <c r="B74" i="1" l="1"/>
  <c r="B75" s="1"/>
  <c r="BF40" i="5"/>
  <c r="BC41" s="1"/>
  <c r="BG41" s="1"/>
  <c r="Q40"/>
  <c r="P40"/>
  <c r="S40"/>
  <c r="AY55"/>
  <c r="AZ54"/>
  <c r="BA54" s="1"/>
  <c r="AJ40"/>
  <c r="AK40"/>
  <c r="AM40"/>
  <c r="AT39"/>
  <c r="AU39"/>
  <c r="K54"/>
  <c r="L53"/>
  <c r="M53" s="1"/>
  <c r="U54"/>
  <c r="V53"/>
  <c r="W53" s="1"/>
  <c r="AO54"/>
  <c r="AP53"/>
  <c r="AQ53" s="1"/>
  <c r="AE55"/>
  <c r="AF54"/>
  <c r="AG54" s="1"/>
  <c r="A54"/>
  <c r="B53"/>
  <c r="C53" s="1"/>
  <c r="F38"/>
  <c r="G38"/>
  <c r="AB41"/>
  <c r="Y42" s="1"/>
  <c r="I38"/>
  <c r="BE41" l="1"/>
  <c r="B77" i="1"/>
  <c r="B76"/>
  <c r="BD41" i="5"/>
  <c r="R40"/>
  <c r="O41" s="1"/>
  <c r="AV39"/>
  <c r="AS40" s="1"/>
  <c r="AU40" s="1"/>
  <c r="AY56"/>
  <c r="AZ55"/>
  <c r="BA55" s="1"/>
  <c r="AL40"/>
  <c r="AI41" s="1"/>
  <c r="AM41" s="1"/>
  <c r="K55"/>
  <c r="L54"/>
  <c r="M54" s="1"/>
  <c r="H38"/>
  <c r="E39" s="1"/>
  <c r="G39" s="1"/>
  <c r="AE56"/>
  <c r="AF55"/>
  <c r="AG55" s="1"/>
  <c r="A55"/>
  <c r="B54"/>
  <c r="C54" s="1"/>
  <c r="U55"/>
  <c r="V54"/>
  <c r="W54" s="1"/>
  <c r="AO55"/>
  <c r="AP54"/>
  <c r="AQ54" s="1"/>
  <c r="Z42"/>
  <c r="AA42"/>
  <c r="AC42"/>
  <c r="BF41" l="1"/>
  <c r="BC42" s="1"/>
  <c r="BE42" s="1"/>
  <c r="B79" i="1"/>
  <c r="B78"/>
  <c r="Q41" i="5"/>
  <c r="P41"/>
  <c r="S41"/>
  <c r="AW40"/>
  <c r="AT40"/>
  <c r="AV40" s="1"/>
  <c r="AS41" s="1"/>
  <c r="AT41" s="1"/>
  <c r="AY57"/>
  <c r="AZ56"/>
  <c r="BA56" s="1"/>
  <c r="AK41"/>
  <c r="AJ41"/>
  <c r="I39"/>
  <c r="K56"/>
  <c r="L55"/>
  <c r="M55" s="1"/>
  <c r="F39"/>
  <c r="H39" s="1"/>
  <c r="E40" s="1"/>
  <c r="AO56"/>
  <c r="AP55"/>
  <c r="AQ55" s="1"/>
  <c r="U56"/>
  <c r="V55"/>
  <c r="W55" s="1"/>
  <c r="AE57"/>
  <c r="AF56"/>
  <c r="AG56" s="1"/>
  <c r="A56"/>
  <c r="B55"/>
  <c r="C55" s="1"/>
  <c r="AB42"/>
  <c r="Y43" s="1"/>
  <c r="BD42" l="1"/>
  <c r="BF42" s="1"/>
  <c r="BC43" s="1"/>
  <c r="BG43" s="1"/>
  <c r="BG42"/>
  <c r="B81" i="1"/>
  <c r="B80"/>
  <c r="R41" i="5"/>
  <c r="O42" s="1"/>
  <c r="AW41"/>
  <c r="AL41"/>
  <c r="AI42" s="1"/>
  <c r="AM42" s="1"/>
  <c r="AU41"/>
  <c r="AV41" s="1"/>
  <c r="AS42" s="1"/>
  <c r="AY58"/>
  <c r="AZ57"/>
  <c r="BA57" s="1"/>
  <c r="K57"/>
  <c r="L56"/>
  <c r="M56" s="1"/>
  <c r="AO57"/>
  <c r="AP56"/>
  <c r="AQ56" s="1"/>
  <c r="A57"/>
  <c r="B56"/>
  <c r="C56" s="1"/>
  <c r="U57"/>
  <c r="V56"/>
  <c r="W56" s="1"/>
  <c r="AE58"/>
  <c r="AF57"/>
  <c r="AG57" s="1"/>
  <c r="Z43"/>
  <c r="AA43"/>
  <c r="F40"/>
  <c r="G40"/>
  <c r="AC43"/>
  <c r="I40"/>
  <c r="BE43" l="1"/>
  <c r="BD43"/>
  <c r="P42"/>
  <c r="Q42"/>
  <c r="S42"/>
  <c r="AJ42"/>
  <c r="AK42"/>
  <c r="AY59"/>
  <c r="AZ58"/>
  <c r="BA58" s="1"/>
  <c r="AZ59" s="1"/>
  <c r="BA59" s="1"/>
  <c r="K58"/>
  <c r="L57"/>
  <c r="M57" s="1"/>
  <c r="AT42"/>
  <c r="AU42"/>
  <c r="AW42"/>
  <c r="AO58"/>
  <c r="AP57"/>
  <c r="AQ57" s="1"/>
  <c r="AE59"/>
  <c r="AF58"/>
  <c r="AG58" s="1"/>
  <c r="AF59" s="1"/>
  <c r="AG59" s="1"/>
  <c r="A58"/>
  <c r="B57"/>
  <c r="C57" s="1"/>
  <c r="U58"/>
  <c r="V57"/>
  <c r="W57" s="1"/>
  <c r="H40"/>
  <c r="E41" s="1"/>
  <c r="AB43"/>
  <c r="Y44" s="1"/>
  <c r="BF43" l="1"/>
  <c r="BC44" s="1"/>
  <c r="BG44" s="1"/>
  <c r="R42"/>
  <c r="O43" s="1"/>
  <c r="AL42"/>
  <c r="AI43" s="1"/>
  <c r="AJ43" s="1"/>
  <c r="AV42"/>
  <c r="AS43" s="1"/>
  <c r="AW43" s="1"/>
  <c r="K59"/>
  <c r="L58"/>
  <c r="M58" s="1"/>
  <c r="L59" s="1"/>
  <c r="M59" s="1"/>
  <c r="AO59"/>
  <c r="AP58"/>
  <c r="AQ58" s="1"/>
  <c r="AP59" s="1"/>
  <c r="AQ59" s="1"/>
  <c r="A59"/>
  <c r="B58"/>
  <c r="C58" s="1"/>
  <c r="B59" s="1"/>
  <c r="C59" s="1"/>
  <c r="U59"/>
  <c r="V58"/>
  <c r="W58" s="1"/>
  <c r="V59" s="1"/>
  <c r="W59" s="1"/>
  <c r="Z44"/>
  <c r="AA44"/>
  <c r="F41"/>
  <c r="G41"/>
  <c r="I41"/>
  <c r="AC44"/>
  <c r="BD44" l="1"/>
  <c r="BE44"/>
  <c r="S43"/>
  <c r="P43"/>
  <c r="Q43"/>
  <c r="AM43"/>
  <c r="AK43"/>
  <c r="AL43" s="1"/>
  <c r="AI44" s="1"/>
  <c r="AJ44" s="1"/>
  <c r="AU43"/>
  <c r="AT43"/>
  <c r="H41"/>
  <c r="E42" s="1"/>
  <c r="G42" s="1"/>
  <c r="AB44"/>
  <c r="Y45" s="1"/>
  <c r="BF44" l="1"/>
  <c r="BC45" s="1"/>
  <c r="BE45" s="1"/>
  <c r="R43"/>
  <c r="O44" s="1"/>
  <c r="S44" s="1"/>
  <c r="AK44"/>
  <c r="AL44" s="1"/>
  <c r="AI45" s="1"/>
  <c r="AK45" s="1"/>
  <c r="AM44"/>
  <c r="AV43"/>
  <c r="AS44" s="1"/>
  <c r="AT44" s="1"/>
  <c r="I42"/>
  <c r="F42"/>
  <c r="H42" s="1"/>
  <c r="E43" s="1"/>
  <c r="AA45"/>
  <c r="Z45"/>
  <c r="AC45"/>
  <c r="BD45" l="1"/>
  <c r="BF45" s="1"/>
  <c r="BC46" s="1"/>
  <c r="BG46" s="1"/>
  <c r="BG45"/>
  <c r="P44"/>
  <c r="Q44"/>
  <c r="AJ45"/>
  <c r="AL45" s="1"/>
  <c r="AI46" s="1"/>
  <c r="AM45"/>
  <c r="AU44"/>
  <c r="AV44" s="1"/>
  <c r="AS45" s="1"/>
  <c r="AU45" s="1"/>
  <c r="AW44"/>
  <c r="F43"/>
  <c r="G43"/>
  <c r="I43"/>
  <c r="AB45"/>
  <c r="Y46" s="1"/>
  <c r="BD46" l="1"/>
  <c r="BE46"/>
  <c r="R44"/>
  <c r="O45" s="1"/>
  <c r="AW45"/>
  <c r="AT45"/>
  <c r="AV45" s="1"/>
  <c r="AS46" s="1"/>
  <c r="AU46" s="1"/>
  <c r="AK46"/>
  <c r="AJ46"/>
  <c r="AM46"/>
  <c r="H43"/>
  <c r="E44" s="1"/>
  <c r="I44" s="1"/>
  <c r="Z46"/>
  <c r="AA46"/>
  <c r="AC46"/>
  <c r="BF46" l="1"/>
  <c r="BC47" s="1"/>
  <c r="BE47" s="1"/>
  <c r="P45"/>
  <c r="S45"/>
  <c r="Q45"/>
  <c r="AW46"/>
  <c r="AT46"/>
  <c r="AV46" s="1"/>
  <c r="AS47" s="1"/>
  <c r="AW47" s="1"/>
  <c r="AL46"/>
  <c r="AI47" s="1"/>
  <c r="G44"/>
  <c r="F44"/>
  <c r="AB46"/>
  <c r="Y47" s="1"/>
  <c r="BD47" l="1"/>
  <c r="BF47" s="1"/>
  <c r="BC48" s="1"/>
  <c r="BE48" s="1"/>
  <c r="BG47"/>
  <c r="R45"/>
  <c r="O46" s="1"/>
  <c r="S46" s="1"/>
  <c r="AK47"/>
  <c r="AJ47"/>
  <c r="AM47"/>
  <c r="AU47"/>
  <c r="AT47"/>
  <c r="H44"/>
  <c r="E45" s="1"/>
  <c r="Z47"/>
  <c r="AA47"/>
  <c r="AC47"/>
  <c r="Q46" l="1"/>
  <c r="P46"/>
  <c r="AL47"/>
  <c r="AI48" s="1"/>
  <c r="AV47"/>
  <c r="AS48" s="1"/>
  <c r="AW48" s="1"/>
  <c r="BG48"/>
  <c r="BD48"/>
  <c r="BF48" s="1"/>
  <c r="BC49" s="1"/>
  <c r="F45"/>
  <c r="I45"/>
  <c r="G45"/>
  <c r="AB47"/>
  <c r="Y48" s="1"/>
  <c r="R46" l="1"/>
  <c r="O47" s="1"/>
  <c r="S47" s="1"/>
  <c r="AM48"/>
  <c r="AK48"/>
  <c r="AJ48"/>
  <c r="AT48"/>
  <c r="AU48"/>
  <c r="BG49"/>
  <c r="BD49"/>
  <c r="BE49"/>
  <c r="H45"/>
  <c r="E46" s="1"/>
  <c r="F46" s="1"/>
  <c r="Z48"/>
  <c r="AA48"/>
  <c r="AC48"/>
  <c r="P47" l="1"/>
  <c r="Q47"/>
  <c r="AL48"/>
  <c r="AI49" s="1"/>
  <c r="AM49" s="1"/>
  <c r="AV48"/>
  <c r="AS49" s="1"/>
  <c r="AW49" s="1"/>
  <c r="BF49"/>
  <c r="BC50" s="1"/>
  <c r="BD50" s="1"/>
  <c r="G46"/>
  <c r="H46" s="1"/>
  <c r="E47" s="1"/>
  <c r="I46"/>
  <c r="AB48"/>
  <c r="Y49" s="1"/>
  <c r="R47" l="1"/>
  <c r="O48" s="1"/>
  <c r="Q48" s="1"/>
  <c r="AJ49"/>
  <c r="AK49"/>
  <c r="AT49"/>
  <c r="AU49"/>
  <c r="BG50"/>
  <c r="BE50"/>
  <c r="BF50" s="1"/>
  <c r="BC51" s="1"/>
  <c r="BG51" s="1"/>
  <c r="G47"/>
  <c r="I47"/>
  <c r="F47"/>
  <c r="Z49"/>
  <c r="AA49"/>
  <c r="AC49"/>
  <c r="P48" l="1"/>
  <c r="R48" s="1"/>
  <c r="O49" s="1"/>
  <c r="Q49" s="1"/>
  <c r="S48"/>
  <c r="AL49"/>
  <c r="AI50" s="1"/>
  <c r="AK50" s="1"/>
  <c r="AV49"/>
  <c r="AS50" s="1"/>
  <c r="BD51"/>
  <c r="BE51"/>
  <c r="H47"/>
  <c r="E48" s="1"/>
  <c r="G48" s="1"/>
  <c r="AB49"/>
  <c r="Y50" s="1"/>
  <c r="S49" l="1"/>
  <c r="P49"/>
  <c r="R49" s="1"/>
  <c r="O50" s="1"/>
  <c r="P50" s="1"/>
  <c r="AM50"/>
  <c r="AJ50"/>
  <c r="AL50" s="1"/>
  <c r="AI51" s="1"/>
  <c r="AJ51" s="1"/>
  <c r="AW50"/>
  <c r="AU50"/>
  <c r="AT50"/>
  <c r="BF51"/>
  <c r="BC52" s="1"/>
  <c r="BG52" s="1"/>
  <c r="F48"/>
  <c r="H48" s="1"/>
  <c r="E49" s="1"/>
  <c r="I48"/>
  <c r="Z50"/>
  <c r="AA50"/>
  <c r="AC50"/>
  <c r="S50" l="1"/>
  <c r="Q50"/>
  <c r="R50" s="1"/>
  <c r="O51" s="1"/>
  <c r="AV50"/>
  <c r="AS51" s="1"/>
  <c r="AU51" s="1"/>
  <c r="AM51"/>
  <c r="AK51"/>
  <c r="AL51" s="1"/>
  <c r="AI52" s="1"/>
  <c r="AM52" s="1"/>
  <c r="BE52"/>
  <c r="BD52"/>
  <c r="G49"/>
  <c r="F49"/>
  <c r="I49"/>
  <c r="AB50"/>
  <c r="Y51" s="1"/>
  <c r="S51" l="1"/>
  <c r="Q51"/>
  <c r="P51"/>
  <c r="AW51"/>
  <c r="AT51"/>
  <c r="AV51" s="1"/>
  <c r="AS52" s="1"/>
  <c r="AU52" s="1"/>
  <c r="AJ52"/>
  <c r="AK52"/>
  <c r="BF52"/>
  <c r="BC53" s="1"/>
  <c r="BD53" s="1"/>
  <c r="H49"/>
  <c r="E50" s="1"/>
  <c r="G50" s="1"/>
  <c r="Z51"/>
  <c r="AA51"/>
  <c r="AC51"/>
  <c r="R51" l="1"/>
  <c r="O52" s="1"/>
  <c r="S52" s="1"/>
  <c r="AT52"/>
  <c r="AV52" s="1"/>
  <c r="AS53" s="1"/>
  <c r="AT53" s="1"/>
  <c r="AW52"/>
  <c r="AL52"/>
  <c r="AI53" s="1"/>
  <c r="AM53" s="1"/>
  <c r="BE53"/>
  <c r="BF53" s="1"/>
  <c r="BC54" s="1"/>
  <c r="BD54" s="1"/>
  <c r="BG53"/>
  <c r="F50"/>
  <c r="H50" s="1"/>
  <c r="E51" s="1"/>
  <c r="I50"/>
  <c r="AB51"/>
  <c r="Y52" s="1"/>
  <c r="P52" l="1"/>
  <c r="Q52"/>
  <c r="AW53"/>
  <c r="AU53"/>
  <c r="AV53" s="1"/>
  <c r="AS54" s="1"/>
  <c r="AJ53"/>
  <c r="AK53"/>
  <c r="BG54"/>
  <c r="BE54"/>
  <c r="BF54" s="1"/>
  <c r="BC55" s="1"/>
  <c r="BG55" s="1"/>
  <c r="G51"/>
  <c r="I51"/>
  <c r="F51"/>
  <c r="Z52"/>
  <c r="AA52"/>
  <c r="AC52"/>
  <c r="R52" l="1"/>
  <c r="O53" s="1"/>
  <c r="S53" s="1"/>
  <c r="AL53"/>
  <c r="AI54" s="1"/>
  <c r="AJ54" s="1"/>
  <c r="AW54"/>
  <c r="AT54"/>
  <c r="AU54"/>
  <c r="BE55"/>
  <c r="BD55"/>
  <c r="H51"/>
  <c r="E52" s="1"/>
  <c r="G52" s="1"/>
  <c r="AB52"/>
  <c r="Y53" s="1"/>
  <c r="P53" l="1"/>
  <c r="Q53"/>
  <c r="AM54"/>
  <c r="AK54"/>
  <c r="AL54" s="1"/>
  <c r="AI55" s="1"/>
  <c r="AM55" s="1"/>
  <c r="AV54"/>
  <c r="AS55" s="1"/>
  <c r="AU55" s="1"/>
  <c r="BF55"/>
  <c r="BC56" s="1"/>
  <c r="BD56" s="1"/>
  <c r="I52"/>
  <c r="F52"/>
  <c r="H52" s="1"/>
  <c r="E53" s="1"/>
  <c r="I53" s="1"/>
  <c r="Z53"/>
  <c r="AA53"/>
  <c r="AC53"/>
  <c r="R53" l="1"/>
  <c r="O54" s="1"/>
  <c r="S54" s="1"/>
  <c r="AK55"/>
  <c r="AJ55"/>
  <c r="AT55"/>
  <c r="AV55" s="1"/>
  <c r="AS56" s="1"/>
  <c r="AW56" s="1"/>
  <c r="AW55"/>
  <c r="BE56"/>
  <c r="BF56" s="1"/>
  <c r="BC57" s="1"/>
  <c r="BG57" s="1"/>
  <c r="BG56"/>
  <c r="G53"/>
  <c r="F53"/>
  <c r="AB53"/>
  <c r="Y54" s="1"/>
  <c r="P54" l="1"/>
  <c r="Q54"/>
  <c r="AL55"/>
  <c r="AI56" s="1"/>
  <c r="AK56" s="1"/>
  <c r="AT56"/>
  <c r="AU56"/>
  <c r="BE57"/>
  <c r="BD57"/>
  <c r="H53"/>
  <c r="E54" s="1"/>
  <c r="F54" s="1"/>
  <c r="Z54"/>
  <c r="AA54"/>
  <c r="AC54"/>
  <c r="R54" l="1"/>
  <c r="O55" s="1"/>
  <c r="P55" s="1"/>
  <c r="AJ56"/>
  <c r="AL56" s="1"/>
  <c r="AI57" s="1"/>
  <c r="AM57" s="1"/>
  <c r="AM56"/>
  <c r="AV56"/>
  <c r="AS57" s="1"/>
  <c r="AU57" s="1"/>
  <c r="BF57"/>
  <c r="BC58" s="1"/>
  <c r="BG58" s="1"/>
  <c r="I54"/>
  <c r="G54"/>
  <c r="H54" s="1"/>
  <c r="E55" s="1"/>
  <c r="AB54"/>
  <c r="Y55" s="1"/>
  <c r="AC55" s="1"/>
  <c r="S55" l="1"/>
  <c r="Q55"/>
  <c r="R55" s="1"/>
  <c r="O56" s="1"/>
  <c r="S56" s="1"/>
  <c r="AK57"/>
  <c r="AJ57"/>
  <c r="AW57"/>
  <c r="AT57"/>
  <c r="AV57" s="1"/>
  <c r="AS58" s="1"/>
  <c r="AW58" s="1"/>
  <c r="BD58"/>
  <c r="BE58"/>
  <c r="G55"/>
  <c r="I55"/>
  <c r="F55"/>
  <c r="Z55"/>
  <c r="AA55"/>
  <c r="P56" l="1"/>
  <c r="Q56"/>
  <c r="AL57"/>
  <c r="AI58" s="1"/>
  <c r="AK58" s="1"/>
  <c r="BF58"/>
  <c r="BC59" s="1"/>
  <c r="BE59" s="1"/>
  <c r="AT58"/>
  <c r="AU58"/>
  <c r="H55"/>
  <c r="E56" s="1"/>
  <c r="AB55"/>
  <c r="Y56" s="1"/>
  <c r="AA56" s="1"/>
  <c r="R56" l="1"/>
  <c r="O57" s="1"/>
  <c r="S57" s="1"/>
  <c r="AM58"/>
  <c r="AJ58"/>
  <c r="AL58" s="1"/>
  <c r="AI59" s="1"/>
  <c r="AJ59" s="1"/>
  <c r="BG59"/>
  <c r="BD59"/>
  <c r="BF59" s="1"/>
  <c r="BG5" s="1"/>
  <c r="AV58"/>
  <c r="AS59" s="1"/>
  <c r="AT59" s="1"/>
  <c r="G56"/>
  <c r="I56"/>
  <c r="F56"/>
  <c r="AC56"/>
  <c r="Z56"/>
  <c r="AB56" s="1"/>
  <c r="Y57" s="1"/>
  <c r="AC57" s="1"/>
  <c r="Q57" l="1"/>
  <c r="P57"/>
  <c r="AK59"/>
  <c r="AL59" s="1"/>
  <c r="AM5" s="1"/>
  <c r="AM59"/>
  <c r="BG4"/>
  <c r="BP30" s="1"/>
  <c r="BP32" s="1"/>
  <c r="BP34" s="1"/>
  <c r="BP36" s="1"/>
  <c r="BP38" s="1"/>
  <c r="BP40" s="1"/>
  <c r="BP42" s="1"/>
  <c r="BP44" s="1"/>
  <c r="BP46" s="1"/>
  <c r="BP48" s="1"/>
  <c r="BP50" s="1"/>
  <c r="BP52" s="1"/>
  <c r="BP54" s="1"/>
  <c r="BP56" s="1"/>
  <c r="BP58" s="1"/>
  <c r="AW59"/>
  <c r="AU59"/>
  <c r="AV59" s="1"/>
  <c r="AW5" s="1"/>
  <c r="H56"/>
  <c r="E57" s="1"/>
  <c r="F57" s="1"/>
  <c r="Z57"/>
  <c r="AA57"/>
  <c r="R57" l="1"/>
  <c r="O58" s="1"/>
  <c r="Q58" s="1"/>
  <c r="AM4"/>
  <c r="AW4"/>
  <c r="BO30" s="1"/>
  <c r="BO32" s="1"/>
  <c r="BO34" s="1"/>
  <c r="BO36" s="1"/>
  <c r="BO38" s="1"/>
  <c r="BO40" s="1"/>
  <c r="BO42" s="1"/>
  <c r="BO44" s="1"/>
  <c r="BO46" s="1"/>
  <c r="BO48" s="1"/>
  <c r="BO50" s="1"/>
  <c r="BO52" s="1"/>
  <c r="BO54" s="1"/>
  <c r="BO56" s="1"/>
  <c r="BO58" s="1"/>
  <c r="G57"/>
  <c r="H57" s="1"/>
  <c r="E58" s="1"/>
  <c r="I57"/>
  <c r="AB57"/>
  <c r="Y58" s="1"/>
  <c r="AC58" s="1"/>
  <c r="P58" l="1"/>
  <c r="R58" s="1"/>
  <c r="O59" s="1"/>
  <c r="P59" s="1"/>
  <c r="S58"/>
  <c r="BN30"/>
  <c r="BN32" s="1"/>
  <c r="BN34" s="1"/>
  <c r="BN36" s="1"/>
  <c r="BN38" s="1"/>
  <c r="BN40" s="1"/>
  <c r="BN42" s="1"/>
  <c r="BN44" s="1"/>
  <c r="BN46" s="1"/>
  <c r="BN48" s="1"/>
  <c r="BN50" s="1"/>
  <c r="BN52" s="1"/>
  <c r="BN54" s="1"/>
  <c r="BN56" s="1"/>
  <c r="BN58" s="1"/>
  <c r="AW6"/>
  <c r="I58"/>
  <c r="F58"/>
  <c r="G58"/>
  <c r="Z58"/>
  <c r="AA58"/>
  <c r="S59" l="1"/>
  <c r="Q59"/>
  <c r="R59" s="1"/>
  <c r="S4" s="1"/>
  <c r="BL30" s="1"/>
  <c r="BL32" s="1"/>
  <c r="BL34" s="1"/>
  <c r="BL36" s="1"/>
  <c r="BL38" s="1"/>
  <c r="BL40" s="1"/>
  <c r="BL42" s="1"/>
  <c r="BL44" s="1"/>
  <c r="BL46" s="1"/>
  <c r="BL48" s="1"/>
  <c r="BL50" s="1"/>
  <c r="BL52" s="1"/>
  <c r="BL54" s="1"/>
  <c r="BL56" s="1"/>
  <c r="BL58" s="1"/>
  <c r="AB58"/>
  <c r="Y59" s="1"/>
  <c r="AA59" s="1"/>
  <c r="H58"/>
  <c r="E59" s="1"/>
  <c r="G59" s="1"/>
  <c r="S5" l="1"/>
  <c r="AC59"/>
  <c r="Z59"/>
  <c r="AB59" s="1"/>
  <c r="AC5" s="1"/>
  <c r="F59"/>
  <c r="H59" s="1"/>
  <c r="I59"/>
  <c r="I4" l="1"/>
  <c r="BK30" s="1"/>
  <c r="BK32" s="1"/>
  <c r="BK34" s="1"/>
  <c r="BK36" s="1"/>
  <c r="BK38" s="1"/>
  <c r="BK40" s="1"/>
  <c r="BK42" s="1"/>
  <c r="BK44" s="1"/>
  <c r="BK46" s="1"/>
  <c r="BK48" s="1"/>
  <c r="BK50" s="1"/>
  <c r="BK52" s="1"/>
  <c r="BK54" s="1"/>
  <c r="BK56" s="1"/>
  <c r="BK58" s="1"/>
  <c r="I5"/>
  <c r="AC4"/>
  <c r="BM30" s="1"/>
  <c r="BM32" s="1"/>
  <c r="BM34" s="1"/>
  <c r="BM36" s="1"/>
  <c r="BM38" s="1"/>
  <c r="BM40" s="1"/>
  <c r="BM42" s="1"/>
  <c r="BM44" s="1"/>
  <c r="BM46" s="1"/>
  <c r="BM48" s="1"/>
  <c r="BM50" s="1"/>
  <c r="BM52" s="1"/>
  <c r="BM54" s="1"/>
  <c r="BM56" s="1"/>
  <c r="BM58" s="1"/>
</calcChain>
</file>

<file path=xl/sharedStrings.xml><?xml version="1.0" encoding="utf-8"?>
<sst xmlns="http://schemas.openxmlformats.org/spreadsheetml/2006/main" count="230" uniqueCount="88">
  <si>
    <t>#</t>
  </si>
  <si>
    <t>Fibonacci</t>
  </si>
  <si>
    <t>(n+1)/n</t>
  </si>
  <si>
    <t>phi</t>
  </si>
  <si>
    <t xml:space="preserve">phi = </t>
  </si>
  <si>
    <t>ABS von delta phi</t>
  </si>
  <si>
    <t>delta phi</t>
  </si>
  <si>
    <t>2 Hoch x</t>
  </si>
  <si>
    <t>Wrong!</t>
  </si>
  <si>
    <t>should be … 57</t>
  </si>
  <si>
    <t>should be … 07</t>
  </si>
  <si>
    <t>should be … 64</t>
  </si>
  <si>
    <t>should be … 221</t>
  </si>
  <si>
    <t>should be … 685</t>
  </si>
  <si>
    <t>F74</t>
  </si>
  <si>
    <t>F75</t>
  </si>
  <si>
    <t>F76</t>
  </si>
  <si>
    <t>F70</t>
  </si>
  <si>
    <t>F71</t>
  </si>
  <si>
    <t>F72</t>
  </si>
  <si>
    <t>F73</t>
  </si>
  <si>
    <t>1.61803398874989484820458683436563811772030917980576286</t>
  </si>
  <si>
    <t>go to http://oeis.org/A001622</t>
  </si>
  <si>
    <t>Position</t>
  </si>
  <si>
    <t>Phi</t>
  </si>
  <si>
    <t>Radius</t>
  </si>
  <si>
    <t>Gamma</t>
  </si>
  <si>
    <t>Kreisanzahl</t>
  </si>
  <si>
    <t>Deltawinkel</t>
  </si>
  <si>
    <t>X0</t>
  </si>
  <si>
    <t>Y0</t>
  </si>
  <si>
    <t>Y0+eps</t>
  </si>
  <si>
    <t>X0+1</t>
  </si>
  <si>
    <t>Rstrich</t>
  </si>
  <si>
    <t>N e w t o n    Nullstellensuche</t>
  </si>
  <si>
    <t>Alphahalbe</t>
  </si>
  <si>
    <t>Hilfsfkt.</t>
  </si>
  <si>
    <t>Deltaw</t>
  </si>
  <si>
    <t>1. Berührungsdurchmesser   B1</t>
  </si>
  <si>
    <t>1. Mittendurchmesser   M1</t>
  </si>
  <si>
    <t>Außendurchmesser   A</t>
  </si>
  <si>
    <t>2. Mittendurchmesser   M2</t>
  </si>
  <si>
    <t>Außenwinkel</t>
  </si>
  <si>
    <t>Genauigkeit eps</t>
  </si>
  <si>
    <t>Schrittweite deltar</t>
  </si>
  <si>
    <t>R'</t>
  </si>
  <si>
    <t>R' Newton</t>
  </si>
  <si>
    <t>Kreisfaktor</t>
  </si>
  <si>
    <t>M1</t>
  </si>
  <si>
    <t>M2</t>
  </si>
  <si>
    <t>M3</t>
  </si>
  <si>
    <t>M4</t>
  </si>
  <si>
    <t>M5</t>
  </si>
  <si>
    <t>M6</t>
  </si>
  <si>
    <t>D1</t>
  </si>
  <si>
    <t>D2</t>
  </si>
  <si>
    <t>D3</t>
  </si>
  <si>
    <t>D4</t>
  </si>
  <si>
    <t>D5</t>
  </si>
  <si>
    <t>D6</t>
  </si>
  <si>
    <t>M7</t>
  </si>
  <si>
    <t>D7</t>
  </si>
  <si>
    <t>M8</t>
  </si>
  <si>
    <t>D8</t>
  </si>
  <si>
    <t>M9</t>
  </si>
  <si>
    <t>D9</t>
  </si>
  <si>
    <t>M10</t>
  </si>
  <si>
    <t>D10</t>
  </si>
  <si>
    <t>M11</t>
  </si>
  <si>
    <t>D11</t>
  </si>
  <si>
    <t>M12</t>
  </si>
  <si>
    <t>D12</t>
  </si>
  <si>
    <t>M13</t>
  </si>
  <si>
    <t>D13</t>
  </si>
  <si>
    <t>M14</t>
  </si>
  <si>
    <t>D14</t>
  </si>
  <si>
    <t>M15</t>
  </si>
  <si>
    <t>D15</t>
  </si>
  <si>
    <t>M16</t>
  </si>
  <si>
    <t>D16</t>
  </si>
  <si>
    <t>R = 2,5</t>
  </si>
  <si>
    <t>Kreisfaktor r/r'</t>
  </si>
  <si>
    <t>alpha</t>
  </si>
  <si>
    <t>grüneKlammer</t>
  </si>
  <si>
    <t>delta 1</t>
  </si>
  <si>
    <t>delta 2</t>
  </si>
  <si>
    <t>alpha '</t>
  </si>
  <si>
    <t>F69</t>
  </si>
</sst>
</file>

<file path=xl/styles.xml><?xml version="1.0" encoding="utf-8"?>
<styleSheet xmlns="http://schemas.openxmlformats.org/spreadsheetml/2006/main">
  <numFmts count="3">
    <numFmt numFmtId="164" formatCode="0.000E+00"/>
    <numFmt numFmtId="165" formatCode="0.000"/>
    <numFmt numFmtId="166" formatCode="0.E+0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Arial Unicode MS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1" fontId="0" fillId="0" borderId="0" xfId="0" applyNumberFormat="1"/>
    <xf numFmtId="0" fontId="0" fillId="2" borderId="0" xfId="0" quotePrefix="1" applyFill="1" applyAlignment="1">
      <alignment horizontal="right"/>
    </xf>
    <xf numFmtId="164" fontId="0" fillId="0" borderId="0" xfId="0" applyNumberFormat="1"/>
    <xf numFmtId="3" fontId="0" fillId="0" borderId="0" xfId="0" applyNumberFormat="1" applyAlignment="1">
      <alignment horizontal="right"/>
    </xf>
    <xf numFmtId="3" fontId="0" fillId="2" borderId="0" xfId="0" applyNumberForma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0" fillId="2" borderId="0" xfId="0" quotePrefix="1" applyFill="1"/>
    <xf numFmtId="0" fontId="0" fillId="0" borderId="0" xfId="0" quotePrefix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4" fillId="0" borderId="0" xfId="0" applyFont="1"/>
    <xf numFmtId="3" fontId="4" fillId="0" borderId="0" xfId="0" quotePrefix="1" applyNumberFormat="1" applyFont="1"/>
    <xf numFmtId="0" fontId="4" fillId="0" borderId="0" xfId="0" quotePrefix="1" applyFont="1" applyAlignment="1">
      <alignment horizontal="right"/>
    </xf>
    <xf numFmtId="0" fontId="4" fillId="0" borderId="0" xfId="0" quotePrefix="1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9" borderId="0" xfId="0" applyFill="1"/>
    <xf numFmtId="0" fontId="0" fillId="0" borderId="1" xfId="0" applyBorder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1" xfId="0" applyNumberFormat="1" applyBorder="1" applyAlignment="1">
      <alignment horizontal="right"/>
    </xf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/>
    <xf numFmtId="0" fontId="0" fillId="0" borderId="1" xfId="0" applyBorder="1" applyAlignment="1"/>
    <xf numFmtId="165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165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/>
    <xf numFmtId="0" fontId="0" fillId="0" borderId="0" xfId="0" applyFill="1"/>
    <xf numFmtId="166" fontId="5" fillId="4" borderId="1" xfId="0" applyNumberFormat="1" applyFont="1" applyFill="1" applyBorder="1" applyAlignment="1"/>
    <xf numFmtId="166" fontId="5" fillId="0" borderId="1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6" xfId="0" applyBorder="1" applyAlignment="1">
      <alignment horizontal="center"/>
    </xf>
    <xf numFmtId="165" fontId="0" fillId="0" borderId="7" xfId="0" applyNumberFormat="1" applyBorder="1"/>
    <xf numFmtId="165" fontId="0" fillId="10" borderId="7" xfId="0" applyNumberFormat="1" applyFill="1" applyBorder="1"/>
    <xf numFmtId="165" fontId="0" fillId="0" borderId="8" xfId="0" applyNumberFormat="1" applyBorder="1"/>
    <xf numFmtId="0" fontId="0" fillId="0" borderId="9" xfId="0" applyBorder="1" applyAlignment="1">
      <alignment horizontal="center"/>
    </xf>
    <xf numFmtId="165" fontId="0" fillId="4" borderId="10" xfId="0" applyNumberFormat="1" applyFill="1" applyBorder="1"/>
    <xf numFmtId="165" fontId="0" fillId="4" borderId="11" xfId="0" applyNumberFormat="1" applyFill="1" applyBorder="1"/>
    <xf numFmtId="165" fontId="0" fillId="0" borderId="10" xfId="0" applyNumberFormat="1" applyBorder="1"/>
    <xf numFmtId="165" fontId="0" fillId="10" borderId="10" xfId="0" applyNumberFormat="1" applyFill="1" applyBorder="1"/>
    <xf numFmtId="165" fontId="0" fillId="0" borderId="11" xfId="0" applyNumberFormat="1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12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</cellXfs>
  <cellStyles count="1">
    <cellStyle name="Standard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2400"/>
            </a:pPr>
            <a:r>
              <a:rPr lang="de-DE" sz="2400" baseline="0"/>
              <a:t>Accuracy of Golden Number </a:t>
            </a:r>
            <a:r>
              <a:rPr lang="el-GR" sz="2400" b="1" i="0" u="none" strike="noStrike" baseline="0" smtClean="0"/>
              <a:t>Φ</a:t>
            </a:r>
            <a:endParaRPr lang="de-DE" sz="2400"/>
          </a:p>
        </c:rich>
      </c:tx>
      <c:layout>
        <c:manualLayout>
          <c:xMode val="edge"/>
          <c:yMode val="edge"/>
          <c:x val="0.31409885583897701"/>
          <c:y val="0.10652920962199312"/>
        </c:manualLayout>
      </c:layout>
      <c:overlay val="1"/>
    </c:title>
    <c:plotArea>
      <c:layout>
        <c:manualLayout>
          <c:layoutTarget val="inner"/>
          <c:xMode val="edge"/>
          <c:yMode val="edge"/>
          <c:x val="0.11037056678310524"/>
          <c:y val="1.9076494304191359E-2"/>
          <c:w val="0.86135184053677272"/>
          <c:h val="0.961847011391619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</c:marker>
          <c:trendline>
            <c:spPr>
              <a:ln w="19050"/>
            </c:spPr>
            <c:trendlineType val="exp"/>
            <c:dispEq val="1"/>
            <c:trendlineLbl>
              <c:layout>
                <c:manualLayout>
                  <c:x val="-8.6458897147965397E-2"/>
                  <c:y val="-3.1842817328246405E-2"/>
                </c:manualLayout>
              </c:layout>
              <c:numFmt formatCode="General" sourceLinked="0"/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de-DE"/>
                </a:p>
              </c:txPr>
            </c:trendlineLbl>
          </c:trendline>
          <c:xVal>
            <c:numRef>
              <c:f>Fibonacci!$A$6:$A$37</c:f>
              <c:numCache>
                <c:formatCode>General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</c:numCache>
            </c:numRef>
          </c:xVal>
          <c:yVal>
            <c:numRef>
              <c:f>Fibonacci!$E$6:$E$37</c:f>
              <c:numCache>
                <c:formatCode>General</c:formatCode>
                <c:ptCount val="32"/>
                <c:pt idx="0">
                  <c:v>7.2949016875154954E-2</c:v>
                </c:pt>
                <c:pt idx="1">
                  <c:v>3.0056647916494535E-2</c:v>
                </c:pt>
                <c:pt idx="2">
                  <c:v>1.1145618000165235E-2</c:v>
                </c:pt>
                <c:pt idx="3">
                  <c:v>4.3052317185821266E-3</c:v>
                </c:pt>
                <c:pt idx="4">
                  <c:v>1.6374027886283972E-3</c:v>
                </c:pt>
                <c:pt idx="5">
                  <c:v>6.2645797602323085E-4</c:v>
                </c:pt>
                <c:pt idx="6">
                  <c:v>2.3913584575533284E-4</c:v>
                </c:pt>
                <c:pt idx="7">
                  <c:v>9.1363613469184712E-5</c:v>
                </c:pt>
                <c:pt idx="8">
                  <c:v>3.4894606908748621E-5</c:v>
                </c:pt>
                <c:pt idx="9">
                  <c:v>1.3329018930081575E-5</c:v>
                </c:pt>
                <c:pt idx="10">
                  <c:v>5.0911643302099622E-6</c:v>
                </c:pt>
                <c:pt idx="11">
                  <c:v>1.9446616365416995E-6</c:v>
                </c:pt>
                <c:pt idx="12">
                  <c:v>7.4279319988688522E-7</c:v>
                </c:pt>
                <c:pt idx="13">
                  <c:v>2.8372197067914504E-7</c:v>
                </c:pt>
                <c:pt idx="14">
                  <c:v>1.0837211450905341E-7</c:v>
                </c:pt>
                <c:pt idx="15">
                  <c:v>4.1394472889496441E-8</c:v>
                </c:pt>
                <c:pt idx="16">
                  <c:v>1.5811276987675575E-8</c:v>
                </c:pt>
                <c:pt idx="17">
                  <c:v>6.0393745412638252E-9</c:v>
                </c:pt>
                <c:pt idx="18">
                  <c:v>2.3068316779245981E-9</c:v>
                </c:pt>
                <c:pt idx="19">
                  <c:v>8.8113545070127123E-10</c:v>
                </c:pt>
                <c:pt idx="20">
                  <c:v>3.3655971598791364E-10</c:v>
                </c:pt>
                <c:pt idx="21">
                  <c:v>1.2855851822265885E-10</c:v>
                </c:pt>
                <c:pt idx="22">
                  <c:v>4.9100880488760888E-11</c:v>
                </c:pt>
                <c:pt idx="23">
                  <c:v>1.875894420381294E-11</c:v>
                </c:pt>
                <c:pt idx="24">
                  <c:v>7.1611311624888113E-12</c:v>
                </c:pt>
                <c:pt idx="25">
                  <c:v>2.7394074749554769E-12</c:v>
                </c:pt>
                <c:pt idx="26">
                  <c:v>1.0422703021885005E-12</c:v>
                </c:pt>
                <c:pt idx="27">
                  <c:v>4.0222439179914354E-13</c:v>
                </c:pt>
                <c:pt idx="28">
                  <c:v>1.4944468190694892E-13</c:v>
                </c:pt>
                <c:pt idx="29">
                  <c:v>6.120507633654658E-14</c:v>
                </c:pt>
                <c:pt idx="30">
                  <c:v>1.9212355800709687E-14</c:v>
                </c:pt>
                <c:pt idx="31">
                  <c:v>1.1527413480425812E-14</c:v>
                </c:pt>
              </c:numCache>
            </c:numRef>
          </c:yVal>
        </c:ser>
        <c:axId val="145016320"/>
        <c:axId val="145017856"/>
      </c:scatterChart>
      <c:valAx>
        <c:axId val="145016320"/>
        <c:scaling>
          <c:orientation val="minMax"/>
        </c:scaling>
        <c:axPos val="b"/>
        <c:majorGridlines/>
        <c:numFmt formatCode="General" sourceLinked="1"/>
        <c:tickLblPos val="high"/>
        <c:txPr>
          <a:bodyPr/>
          <a:lstStyle/>
          <a:p>
            <a:pPr>
              <a:defRPr sz="1200" b="1"/>
            </a:pPr>
            <a:endParaRPr lang="de-DE"/>
          </a:p>
        </c:txPr>
        <c:crossAx val="145017856"/>
        <c:crosses val="autoZero"/>
        <c:crossBetween val="midCat"/>
      </c:valAx>
      <c:valAx>
        <c:axId val="145017856"/>
        <c:scaling>
          <c:logBase val="10"/>
          <c:orientation val="minMax"/>
        </c:scaling>
        <c:axPos val="l"/>
        <c:majorGridlines/>
        <c:numFmt formatCode="0.E+00" sourceLinked="0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4501632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Kreisfaktor </a:t>
            </a:r>
            <a:r>
              <a:rPr lang="el-GR" sz="1800" b="1" i="0" u="none" strike="noStrike" baseline="0"/>
              <a:t>Δ</a:t>
            </a:r>
            <a:r>
              <a:rPr lang="de-DE" sz="1800" b="1" i="0" u="none" strike="noStrike" baseline="0"/>
              <a:t> = r</a:t>
            </a:r>
            <a:r>
              <a:rPr lang="de-DE" sz="1800" b="1" i="0" u="none" strike="noStrike" baseline="-25000"/>
              <a:t>i</a:t>
            </a:r>
            <a:r>
              <a:rPr lang="de-DE" sz="1800" b="1" i="0" u="none" strike="noStrike" baseline="0"/>
              <a:t>/r</a:t>
            </a:r>
            <a:r>
              <a:rPr lang="de-DE" sz="1800" b="1" i="0" u="none" strike="noStrike" baseline="-25000"/>
              <a:t>i+1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32056790123456808"/>
          <c:y val="8.5233577903710681E-2"/>
        </c:manualLayout>
      </c:layout>
      <c:overlay val="1"/>
      <c:spPr>
        <a:solidFill>
          <a:schemeClr val="bg1"/>
        </a:solidFill>
      </c:spPr>
    </c:title>
    <c:plotArea>
      <c:layout/>
      <c:scatterChart>
        <c:scatterStyle val="lineMarker"/>
        <c:ser>
          <c:idx val="0"/>
          <c:order val="0"/>
          <c:spPr>
            <a:ln w="12700">
              <a:solidFill>
                <a:srgbClr val="0070C0"/>
              </a:solidFill>
              <a:prstDash val="dash"/>
            </a:ln>
          </c:spPr>
          <c:xVal>
            <c:numRef>
              <c:f>'Kreis-im-Kreis'!$C$1:$AN$1</c:f>
              <c:numCache>
                <c:formatCode>General</c:formatCode>
                <c:ptCount val="3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</c:numCache>
            </c:numRef>
          </c:xVal>
          <c:yVal>
            <c:numRef>
              <c:f>'Kreis-im-Kreis'!$C$5:$AN$5</c:f>
              <c:numCache>
                <c:formatCode>General</c:formatCode>
                <c:ptCount val="38"/>
                <c:pt idx="0">
                  <c:v>9.8989794855663558</c:v>
                </c:pt>
                <c:pt idx="1">
                  <c:v>4.6115817893087154</c:v>
                </c:pt>
                <c:pt idx="2">
                  <c:v>3.2170170785109313</c:v>
                </c:pt>
                <c:pt idx="3">
                  <c:v>2.5899616385666304</c:v>
                </c:pt>
                <c:pt idx="4">
                  <c:v>2.2365419302767888</c:v>
                </c:pt>
                <c:pt idx="5">
                  <c:v>2.0105550640403664</c:v>
                </c:pt>
                <c:pt idx="6">
                  <c:v>1.8539011113521759</c:v>
                </c:pt>
                <c:pt idx="7">
                  <c:v>1.7390402463944477</c:v>
                </c:pt>
                <c:pt idx="8">
                  <c:v>1.6512743984407212</c:v>
                </c:pt>
                <c:pt idx="9">
                  <c:v>1.5820577045421953</c:v>
                </c:pt>
                <c:pt idx="10">
                  <c:v>1.5260882253797547</c:v>
                </c:pt>
                <c:pt idx="11">
                  <c:v>1.4799047133160677</c:v>
                </c:pt>
                <c:pt idx="12">
                  <c:v>1.4411528496716881</c:v>
                </c:pt>
                <c:pt idx="13">
                  <c:v>1.4081761428186848</c:v>
                </c:pt>
                <c:pt idx="14">
                  <c:v>1.3797755673485239</c:v>
                </c:pt>
                <c:pt idx="15">
                  <c:v>1.3550620417385468</c:v>
                </c:pt>
                <c:pt idx="16">
                  <c:v>1.3333624763466529</c:v>
                </c:pt>
                <c:pt idx="17">
                  <c:v>1.3141580103905686</c:v>
                </c:pt>
                <c:pt idx="18">
                  <c:v>1.2970422767254128</c:v>
                </c:pt>
                <c:pt idx="19">
                  <c:v>1.2816925118097759</c:v>
                </c:pt>
                <c:pt idx="20">
                  <c:v>1.267849126820336</c:v>
                </c:pt>
                <c:pt idx="21">
                  <c:v>1.2553009853623083</c:v>
                </c:pt>
                <c:pt idx="22">
                  <c:v>1.2438746119476389</c:v>
                </c:pt>
                <c:pt idx="23">
                  <c:v>1.2334261597466478</c:v>
                </c:pt>
                <c:pt idx="24">
                  <c:v>1.2238353486339859</c:v>
                </c:pt>
                <c:pt idx="25">
                  <c:v>1.2150008321284822</c:v>
                </c:pt>
                <c:pt idx="26">
                  <c:v>1.2068366153417167</c:v>
                </c:pt>
                <c:pt idx="27">
                  <c:v>1.1992692560516072</c:v>
                </c:pt>
                <c:pt idx="28">
                  <c:v>1.1922356562743264</c:v>
                </c:pt>
                <c:pt idx="29">
                  <c:v>1.1856813039960881</c:v>
                </c:pt>
                <c:pt idx="30">
                  <c:v>1.1795588615769514</c:v>
                </c:pt>
                <c:pt idx="31">
                  <c:v>1.1738270236532653</c:v>
                </c:pt>
                <c:pt idx="32">
                  <c:v>1.1684495863868216</c:v>
                </c:pt>
                <c:pt idx="33">
                  <c:v>1.1633946838152993</c:v>
                </c:pt>
                <c:pt idx="34">
                  <c:v>1.1586341573335193</c:v>
                </c:pt>
                <c:pt idx="35">
                  <c:v>1.1541430320021646</c:v>
                </c:pt>
                <c:pt idx="36">
                  <c:v>1.1498990791550106</c:v>
                </c:pt>
                <c:pt idx="37">
                  <c:v>1.1458824491624289</c:v>
                </c:pt>
              </c:numCache>
            </c:numRef>
          </c:yVal>
        </c:ser>
        <c:axId val="146179968"/>
        <c:axId val="146181504"/>
      </c:scatterChart>
      <c:valAx>
        <c:axId val="146179968"/>
        <c:scaling>
          <c:orientation val="minMax"/>
          <c:max val="40"/>
        </c:scaling>
        <c:axPos val="b"/>
        <c:majorGridlines/>
        <c:minorGridlines/>
        <c:numFmt formatCode="General" sourceLinked="1"/>
        <c:tickLblPos val="nextTo"/>
        <c:crossAx val="146181504"/>
        <c:crosses val="autoZero"/>
        <c:crossBetween val="midCat"/>
      </c:valAx>
      <c:valAx>
        <c:axId val="146181504"/>
        <c:scaling>
          <c:orientation val="minMax"/>
          <c:max val="10"/>
        </c:scaling>
        <c:axPos val="l"/>
        <c:majorGridlines/>
        <c:minorGridlines/>
        <c:numFmt formatCode="General" sourceLinked="1"/>
        <c:tickLblPos val="nextTo"/>
        <c:crossAx val="146179968"/>
        <c:crosses val="autoZero"/>
        <c:crossBetween val="midCat"/>
      </c:val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Kreisfaktor </a:t>
            </a:r>
            <a:r>
              <a:rPr lang="el-GR" sz="1800" b="1" i="0" u="none" strike="noStrike" baseline="0"/>
              <a:t>Δ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36501234567901297"/>
          <c:y val="3.9900249376558602E-2"/>
        </c:manualLayout>
      </c:layout>
      <c:overlay val="1"/>
    </c:title>
    <c:plotArea>
      <c:layout/>
      <c:scatterChart>
        <c:scatterStyle val="lineMarker"/>
        <c:ser>
          <c:idx val="0"/>
          <c:order val="0"/>
          <c:spPr>
            <a:ln w="12700">
              <a:solidFill>
                <a:srgbClr val="0070C0"/>
              </a:solidFill>
              <a:prstDash val="dash"/>
            </a:ln>
          </c:spPr>
          <c:marker>
            <c:symbol val="diamond"/>
            <c:size val="8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</c:dPt>
          <c:dPt>
            <c:idx val="2"/>
            <c:marker>
              <c:spPr>
                <a:solidFill>
                  <a:srgbClr val="FF0000"/>
                </a:solidFill>
              </c:spPr>
            </c:marker>
          </c:dPt>
          <c:dPt>
            <c:idx val="5"/>
            <c:marker>
              <c:spPr>
                <a:solidFill>
                  <a:srgbClr val="FF0000"/>
                </a:solidFill>
              </c:spPr>
            </c:marker>
          </c:dPt>
          <c:dPt>
            <c:idx val="10"/>
            <c:marker>
              <c:spPr>
                <a:solidFill>
                  <a:srgbClr val="FF0000"/>
                </a:solidFill>
              </c:spPr>
            </c:marker>
          </c:dPt>
          <c:dPt>
            <c:idx val="18"/>
            <c:marker>
              <c:spPr>
                <a:solidFill>
                  <a:srgbClr val="FF0000"/>
                </a:solidFill>
              </c:spPr>
            </c:marker>
          </c:dPt>
          <c:dPt>
            <c:idx val="31"/>
            <c:marker>
              <c:spPr>
                <a:solidFill>
                  <a:srgbClr val="FF0000"/>
                </a:solidFill>
              </c:spPr>
            </c:marker>
          </c:dPt>
          <c:xVal>
            <c:numRef>
              <c:f>'Kreis-im-Kreis'!$C$1:$AN$1</c:f>
              <c:numCache>
                <c:formatCode>General</c:formatCode>
                <c:ptCount val="3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</c:numCache>
            </c:numRef>
          </c:xVal>
          <c:yVal>
            <c:numRef>
              <c:f>'Kreis-im-Kreis'!$C$5:$AN$5</c:f>
              <c:numCache>
                <c:formatCode>General</c:formatCode>
                <c:ptCount val="38"/>
                <c:pt idx="0">
                  <c:v>9.8989794855663558</c:v>
                </c:pt>
                <c:pt idx="1">
                  <c:v>4.6115817893087154</c:v>
                </c:pt>
                <c:pt idx="2">
                  <c:v>3.2170170785109313</c:v>
                </c:pt>
                <c:pt idx="3">
                  <c:v>2.5899616385666304</c:v>
                </c:pt>
                <c:pt idx="4">
                  <c:v>2.2365419302767888</c:v>
                </c:pt>
                <c:pt idx="5">
                  <c:v>2.0105550640403664</c:v>
                </c:pt>
                <c:pt idx="6">
                  <c:v>1.8539011113521759</c:v>
                </c:pt>
                <c:pt idx="7">
                  <c:v>1.7390402463944477</c:v>
                </c:pt>
                <c:pt idx="8">
                  <c:v>1.6512743984407212</c:v>
                </c:pt>
                <c:pt idx="9">
                  <c:v>1.5820577045421953</c:v>
                </c:pt>
                <c:pt idx="10">
                  <c:v>1.5260882253797547</c:v>
                </c:pt>
                <c:pt idx="11">
                  <c:v>1.4799047133160677</c:v>
                </c:pt>
                <c:pt idx="12">
                  <c:v>1.4411528496716881</c:v>
                </c:pt>
                <c:pt idx="13">
                  <c:v>1.4081761428186848</c:v>
                </c:pt>
                <c:pt idx="14">
                  <c:v>1.3797755673485239</c:v>
                </c:pt>
                <c:pt idx="15">
                  <c:v>1.3550620417385468</c:v>
                </c:pt>
                <c:pt idx="16">
                  <c:v>1.3333624763466529</c:v>
                </c:pt>
                <c:pt idx="17">
                  <c:v>1.3141580103905686</c:v>
                </c:pt>
                <c:pt idx="18">
                  <c:v>1.2970422767254128</c:v>
                </c:pt>
                <c:pt idx="19">
                  <c:v>1.2816925118097759</c:v>
                </c:pt>
                <c:pt idx="20">
                  <c:v>1.267849126820336</c:v>
                </c:pt>
                <c:pt idx="21">
                  <c:v>1.2553009853623083</c:v>
                </c:pt>
                <c:pt idx="22">
                  <c:v>1.2438746119476389</c:v>
                </c:pt>
                <c:pt idx="23">
                  <c:v>1.2334261597466478</c:v>
                </c:pt>
                <c:pt idx="24">
                  <c:v>1.2238353486339859</c:v>
                </c:pt>
                <c:pt idx="25">
                  <c:v>1.2150008321284822</c:v>
                </c:pt>
                <c:pt idx="26">
                  <c:v>1.2068366153417167</c:v>
                </c:pt>
                <c:pt idx="27">
                  <c:v>1.1992692560516072</c:v>
                </c:pt>
                <c:pt idx="28">
                  <c:v>1.1922356562743264</c:v>
                </c:pt>
                <c:pt idx="29">
                  <c:v>1.1856813039960881</c:v>
                </c:pt>
                <c:pt idx="30">
                  <c:v>1.1795588615769514</c:v>
                </c:pt>
                <c:pt idx="31">
                  <c:v>1.1738270236532653</c:v>
                </c:pt>
                <c:pt idx="32">
                  <c:v>1.1684495863868216</c:v>
                </c:pt>
                <c:pt idx="33">
                  <c:v>1.1633946838152993</c:v>
                </c:pt>
                <c:pt idx="34">
                  <c:v>1.1586341573335193</c:v>
                </c:pt>
                <c:pt idx="35">
                  <c:v>1.1541430320021646</c:v>
                </c:pt>
                <c:pt idx="36">
                  <c:v>1.1498990791550106</c:v>
                </c:pt>
                <c:pt idx="37">
                  <c:v>1.1458824491624289</c:v>
                </c:pt>
              </c:numCache>
            </c:numRef>
          </c:yVal>
        </c:ser>
        <c:axId val="145724544"/>
        <c:axId val="145726080"/>
      </c:scatterChart>
      <c:valAx>
        <c:axId val="145724544"/>
        <c:scaling>
          <c:logBase val="10"/>
          <c:orientation val="minMax"/>
          <c:max val="40"/>
          <c:min val="1"/>
        </c:scaling>
        <c:axPos val="b"/>
        <c:majorGridlines/>
        <c:minorGridlines/>
        <c:numFmt formatCode="General" sourceLinked="1"/>
        <c:tickLblPos val="nextTo"/>
        <c:crossAx val="145726080"/>
        <c:crosses val="autoZero"/>
        <c:crossBetween val="midCat"/>
        <c:majorUnit val="5"/>
        <c:minorUnit val="3"/>
      </c:valAx>
      <c:valAx>
        <c:axId val="145726080"/>
        <c:scaling>
          <c:logBase val="10"/>
          <c:orientation val="minMax"/>
          <c:max val="10"/>
        </c:scaling>
        <c:axPos val="l"/>
        <c:majorGridlines/>
        <c:minorGridlines/>
        <c:numFmt formatCode="General" sourceLinked="1"/>
        <c:tickLblPos val="nextTo"/>
        <c:crossAx val="145724544"/>
        <c:crosses val="autoZero"/>
        <c:crossBetween val="midCat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Kreisfaktor r</a:t>
            </a:r>
            <a:r>
              <a:rPr lang="de-DE" baseline="-25000"/>
              <a:t>i</a:t>
            </a:r>
            <a:r>
              <a:rPr lang="de-DE"/>
              <a:t>/r</a:t>
            </a:r>
            <a:r>
              <a:rPr lang="de-DE" sz="18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i+1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'KimK-Newton'!$BI$2</c:f>
              <c:strCache>
                <c:ptCount val="1"/>
                <c:pt idx="0">
                  <c:v>Kreisfaktor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xVal>
            <c:numRef>
              <c:f>'KimK-Newton'!$BJ$1:$BZ$1</c:f>
              <c:numCache>
                <c:formatCode>General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20</c:v>
                </c:pt>
                <c:pt idx="10">
                  <c:v>21</c:v>
                </c:pt>
                <c:pt idx="11">
                  <c:v>25</c:v>
                </c:pt>
                <c:pt idx="12">
                  <c:v>34</c:v>
                </c:pt>
                <c:pt idx="13">
                  <c:v>50</c:v>
                </c:pt>
                <c:pt idx="14">
                  <c:v>55</c:v>
                </c:pt>
                <c:pt idx="15">
                  <c:v>89</c:v>
                </c:pt>
                <c:pt idx="16">
                  <c:v>144</c:v>
                </c:pt>
              </c:numCache>
            </c:numRef>
          </c:xVal>
          <c:yVal>
            <c:numRef>
              <c:f>'KimK-Newton'!$BJ$2:$BZ$2</c:f>
              <c:numCache>
                <c:formatCode>General</c:formatCode>
                <c:ptCount val="17"/>
                <c:pt idx="0">
                  <c:v>9.8989794855663735</c:v>
                </c:pt>
                <c:pt idx="1">
                  <c:v>4.6115817893087119</c:v>
                </c:pt>
                <c:pt idx="2">
                  <c:v>3.2170170785109313</c:v>
                </c:pt>
                <c:pt idx="3">
                  <c:v>2.5899616385666309</c:v>
                </c:pt>
                <c:pt idx="4">
                  <c:v>2.0105550640403664</c:v>
                </c:pt>
                <c:pt idx="5">
                  <c:v>1.8539011113521757</c:v>
                </c:pt>
                <c:pt idx="6">
                  <c:v>1.739040246394447</c:v>
                </c:pt>
                <c:pt idx="7">
                  <c:v>1.5260882253797545</c:v>
                </c:pt>
                <c:pt idx="8">
                  <c:v>1.4081761428186845</c:v>
                </c:pt>
                <c:pt idx="9">
                  <c:v>1.314158010390569</c:v>
                </c:pt>
                <c:pt idx="10">
                  <c:v>1.2970422767254099</c:v>
                </c:pt>
                <c:pt idx="11">
                  <c:v>1.24387461194764</c:v>
                </c:pt>
                <c:pt idx="12">
                  <c:v>1.1738270236532649</c:v>
                </c:pt>
                <c:pt idx="13">
                  <c:v>1.1150504418949942</c:v>
                </c:pt>
                <c:pt idx="14">
                  <c:v>1.1040534441330925</c:v>
                </c:pt>
                <c:pt idx="15">
                  <c:v>1.0630604927118075</c:v>
                </c:pt>
                <c:pt idx="16">
                  <c:v>1.0385136256107168</c:v>
                </c:pt>
              </c:numCache>
            </c:numRef>
          </c:yVal>
        </c:ser>
        <c:axId val="146356480"/>
        <c:axId val="146391040"/>
      </c:scatterChart>
      <c:valAx>
        <c:axId val="146356480"/>
        <c:scaling>
          <c:orientation val="minMax"/>
          <c:max val="40"/>
        </c:scaling>
        <c:axPos val="b"/>
        <c:majorGridlines/>
        <c:minorGridlines/>
        <c:numFmt formatCode="General" sourceLinked="1"/>
        <c:tickLblPos val="nextTo"/>
        <c:crossAx val="146391040"/>
        <c:crosses val="autoZero"/>
        <c:crossBetween val="midCat"/>
      </c:valAx>
      <c:valAx>
        <c:axId val="146391040"/>
        <c:scaling>
          <c:orientation val="minMax"/>
          <c:max val="10"/>
        </c:scaling>
        <c:axPos val="l"/>
        <c:majorGridlines/>
        <c:minorGridlines/>
        <c:numFmt formatCode="General" sourceLinked="1"/>
        <c:tickLblPos val="nextTo"/>
        <c:crossAx val="146356480"/>
        <c:crosses val="autoZero"/>
        <c:crossBetween val="midCat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2</xdr:row>
      <xdr:rowOff>142875</xdr:rowOff>
    </xdr:from>
    <xdr:to>
      <xdr:col>15</xdr:col>
      <xdr:colOff>733426</xdr:colOff>
      <xdr:row>41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9524</xdr:rowOff>
    </xdr:from>
    <xdr:to>
      <xdr:col>12</xdr:col>
      <xdr:colOff>9525</xdr:colOff>
      <xdr:row>32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7</xdr:row>
      <xdr:rowOff>0</xdr:rowOff>
    </xdr:from>
    <xdr:to>
      <xdr:col>23</xdr:col>
      <xdr:colOff>0</xdr:colOff>
      <xdr:row>32</xdr:row>
      <xdr:rowOff>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19050</xdr:colOff>
      <xdr:row>2</xdr:row>
      <xdr:rowOff>123826</xdr:rowOff>
    </xdr:from>
    <xdr:to>
      <xdr:col>70</xdr:col>
      <xdr:colOff>9525</xdr:colOff>
      <xdr:row>24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abSelected="1" zoomScaleNormal="100" workbookViewId="0">
      <selection activeCell="L45" sqref="L45"/>
    </sheetView>
  </sheetViews>
  <sheetFormatPr baseColWidth="10" defaultRowHeight="15"/>
  <cols>
    <col min="1" max="1" width="11.42578125" style="1"/>
    <col min="2" max="2" width="20.7109375" style="1" customWidth="1"/>
    <col min="3" max="3" width="11.42578125" style="1"/>
    <col min="6" max="6" width="2.7109375" customWidth="1"/>
    <col min="9" max="9" width="12.7109375" bestFit="1" customWidth="1"/>
  </cols>
  <sheetData>
    <row r="1" spans="1:15">
      <c r="A1" s="1" t="s">
        <v>0</v>
      </c>
      <c r="B1" s="1" t="s">
        <v>1</v>
      </c>
      <c r="C1" s="2" t="s">
        <v>2</v>
      </c>
      <c r="D1" s="4" t="s">
        <v>4</v>
      </c>
      <c r="E1" s="14">
        <v>1.61803398874989</v>
      </c>
      <c r="G1">
        <f>(1+SQRT(5))/2</f>
        <v>1.6180339887498949</v>
      </c>
      <c r="I1" s="15" t="s">
        <v>21</v>
      </c>
      <c r="O1" t="s">
        <v>22</v>
      </c>
    </row>
    <row r="2" spans="1:15">
      <c r="A2" s="1">
        <v>0</v>
      </c>
      <c r="B2" s="6">
        <v>0</v>
      </c>
      <c r="C2" s="1" t="s">
        <v>3</v>
      </c>
      <c r="D2" s="1" t="s">
        <v>6</v>
      </c>
      <c r="E2" t="s">
        <v>5</v>
      </c>
    </row>
    <row r="3" spans="1:15">
      <c r="A3" s="1">
        <v>1</v>
      </c>
      <c r="B3" s="6">
        <v>1</v>
      </c>
      <c r="D3" s="3">
        <f t="shared" ref="D3:D34" si="0">(C3-phi_GS)/phi_GS</f>
        <v>-1</v>
      </c>
      <c r="E3">
        <f>ABS(D3)</f>
        <v>1</v>
      </c>
    </row>
    <row r="4" spans="1:15">
      <c r="A4" s="1">
        <v>2</v>
      </c>
      <c r="B4" s="6">
        <f>B2+B3</f>
        <v>1</v>
      </c>
      <c r="C4" s="1">
        <f t="shared" ref="C4:C51" si="1">B4/B3</f>
        <v>1</v>
      </c>
      <c r="D4" s="3">
        <f t="shared" si="0"/>
        <v>-0.38196601125010332</v>
      </c>
      <c r="E4">
        <f t="shared" ref="E4:E51" si="2">ABS(D4)</f>
        <v>0.38196601125010332</v>
      </c>
      <c r="G4">
        <f>(B3*B3+B3*B2)/(B3*B3)</f>
        <v>1</v>
      </c>
      <c r="H4" s="3"/>
    </row>
    <row r="5" spans="1:15">
      <c r="A5" s="1">
        <v>3</v>
      </c>
      <c r="B5" s="6">
        <f t="shared" ref="B5:B68" si="3">B3+B4</f>
        <v>2</v>
      </c>
      <c r="C5" s="1">
        <f t="shared" si="1"/>
        <v>2</v>
      </c>
      <c r="D5" s="3">
        <f t="shared" si="0"/>
        <v>0.23606797749979339</v>
      </c>
      <c r="E5">
        <f t="shared" si="2"/>
        <v>0.23606797749979339</v>
      </c>
      <c r="G5">
        <f>(B4*B4+B4*B3)/(B4*B4)</f>
        <v>2</v>
      </c>
      <c r="H5" s="3"/>
    </row>
    <row r="6" spans="1:15">
      <c r="A6" s="1">
        <v>4</v>
      </c>
      <c r="B6" s="6">
        <f t="shared" si="3"/>
        <v>3</v>
      </c>
      <c r="C6" s="1">
        <f t="shared" si="1"/>
        <v>1.5</v>
      </c>
      <c r="D6" s="3">
        <f t="shared" si="0"/>
        <v>-7.2949016875154954E-2</v>
      </c>
      <c r="E6">
        <f t="shared" si="2"/>
        <v>7.2949016875154954E-2</v>
      </c>
      <c r="G6">
        <f>(B5*B5+B5*B4)/(B5*B5)</f>
        <v>1.5</v>
      </c>
      <c r="H6" s="3"/>
    </row>
    <row r="7" spans="1:15">
      <c r="A7" s="1">
        <v>5</v>
      </c>
      <c r="B7" s="6">
        <f t="shared" si="3"/>
        <v>5</v>
      </c>
      <c r="C7" s="1">
        <f t="shared" si="1"/>
        <v>1.6666666666666667</v>
      </c>
      <c r="D7" s="3">
        <f t="shared" si="0"/>
        <v>3.0056647916494535E-2</v>
      </c>
      <c r="E7">
        <f t="shared" si="2"/>
        <v>3.0056647916494535E-2</v>
      </c>
      <c r="G7">
        <f>(B6*B6+B6*B5)/(B6*B6)</f>
        <v>1.6666666666666667</v>
      </c>
      <c r="H7" s="3"/>
    </row>
    <row r="8" spans="1:15">
      <c r="A8" s="1">
        <v>6</v>
      </c>
      <c r="B8" s="6">
        <f t="shared" si="3"/>
        <v>8</v>
      </c>
      <c r="C8" s="1">
        <f t="shared" si="1"/>
        <v>1.6</v>
      </c>
      <c r="D8" s="3">
        <f t="shared" si="0"/>
        <v>-1.1145618000165235E-2</v>
      </c>
      <c r="E8">
        <f t="shared" si="2"/>
        <v>1.1145618000165235E-2</v>
      </c>
      <c r="G8">
        <f>(B7*B7+B7*B6)/(B7*B7)</f>
        <v>1.6</v>
      </c>
      <c r="H8" s="3"/>
    </row>
    <row r="9" spans="1:15">
      <c r="A9" s="1">
        <v>7</v>
      </c>
      <c r="B9" s="6">
        <f t="shared" si="3"/>
        <v>13</v>
      </c>
      <c r="C9" s="1">
        <f t="shared" si="1"/>
        <v>1.625</v>
      </c>
      <c r="D9" s="3">
        <f t="shared" si="0"/>
        <v>4.3052317185821266E-3</v>
      </c>
      <c r="E9">
        <f t="shared" si="2"/>
        <v>4.3052317185821266E-3</v>
      </c>
      <c r="G9">
        <f t="shared" ref="G9:G41" si="4">(B8*B8+B8*B7)/(B8*B8)</f>
        <v>1.625</v>
      </c>
      <c r="H9" s="3"/>
    </row>
    <row r="10" spans="1:15">
      <c r="A10" s="1">
        <v>8</v>
      </c>
      <c r="B10" s="6">
        <f t="shared" si="3"/>
        <v>21</v>
      </c>
      <c r="C10" s="1">
        <f>B10/B9</f>
        <v>1.6153846153846154</v>
      </c>
      <c r="D10" s="3">
        <f t="shared" si="0"/>
        <v>-1.6374027886283972E-3</v>
      </c>
      <c r="E10">
        <f t="shared" si="2"/>
        <v>1.6374027886283972E-3</v>
      </c>
      <c r="G10">
        <f t="shared" si="4"/>
        <v>1.6153846153846154</v>
      </c>
      <c r="H10" s="3"/>
    </row>
    <row r="11" spans="1:15">
      <c r="A11" s="1">
        <v>9</v>
      </c>
      <c r="B11" s="6">
        <f t="shared" si="3"/>
        <v>34</v>
      </c>
      <c r="C11" s="1">
        <f t="shared" si="1"/>
        <v>1.6190476190476191</v>
      </c>
      <c r="D11" s="3">
        <f t="shared" si="0"/>
        <v>6.2645797602323085E-4</v>
      </c>
      <c r="E11">
        <f t="shared" si="2"/>
        <v>6.2645797602323085E-4</v>
      </c>
      <c r="G11">
        <f t="shared" si="4"/>
        <v>1.6190476190476191</v>
      </c>
      <c r="H11" s="3"/>
    </row>
    <row r="12" spans="1:15">
      <c r="A12" s="1">
        <v>10</v>
      </c>
      <c r="B12" s="6">
        <f t="shared" si="3"/>
        <v>55</v>
      </c>
      <c r="C12" s="1">
        <f t="shared" si="1"/>
        <v>1.6176470588235294</v>
      </c>
      <c r="D12" s="3">
        <f t="shared" si="0"/>
        <v>-2.3913584575533284E-4</v>
      </c>
      <c r="E12">
        <f t="shared" si="2"/>
        <v>2.3913584575533284E-4</v>
      </c>
      <c r="G12">
        <f t="shared" si="4"/>
        <v>1.6176470588235294</v>
      </c>
      <c r="H12" s="3"/>
    </row>
    <row r="13" spans="1:15">
      <c r="A13" s="1">
        <v>11</v>
      </c>
      <c r="B13" s="6">
        <f t="shared" si="3"/>
        <v>89</v>
      </c>
      <c r="C13" s="1">
        <f t="shared" si="1"/>
        <v>1.6181818181818182</v>
      </c>
      <c r="D13" s="3">
        <f t="shared" si="0"/>
        <v>9.1363613469184712E-5</v>
      </c>
      <c r="E13">
        <f t="shared" si="2"/>
        <v>9.1363613469184712E-5</v>
      </c>
      <c r="G13">
        <f t="shared" si="4"/>
        <v>1.6181818181818182</v>
      </c>
      <c r="H13" s="3"/>
    </row>
    <row r="14" spans="1:15">
      <c r="A14" s="1">
        <v>12</v>
      </c>
      <c r="B14" s="6">
        <f t="shared" si="3"/>
        <v>144</v>
      </c>
      <c r="C14" s="1">
        <f t="shared" si="1"/>
        <v>1.6179775280898876</v>
      </c>
      <c r="D14" s="3">
        <f t="shared" si="0"/>
        <v>-3.4894606908748621E-5</v>
      </c>
      <c r="E14">
        <f t="shared" si="2"/>
        <v>3.4894606908748621E-5</v>
      </c>
      <c r="G14">
        <f t="shared" si="4"/>
        <v>1.6179775280898876</v>
      </c>
      <c r="H14" s="3"/>
    </row>
    <row r="15" spans="1:15">
      <c r="A15" s="1">
        <v>13</v>
      </c>
      <c r="B15" s="6">
        <f t="shared" si="3"/>
        <v>233</v>
      </c>
      <c r="C15" s="1">
        <f t="shared" si="1"/>
        <v>1.6180555555555556</v>
      </c>
      <c r="D15" s="3">
        <f t="shared" si="0"/>
        <v>1.3329018930081575E-5</v>
      </c>
      <c r="E15">
        <f t="shared" si="2"/>
        <v>1.3329018930081575E-5</v>
      </c>
      <c r="G15">
        <f t="shared" si="4"/>
        <v>1.6180555555555556</v>
      </c>
      <c r="H15" s="3"/>
    </row>
    <row r="16" spans="1:15">
      <c r="A16" s="1">
        <v>14</v>
      </c>
      <c r="B16" s="6">
        <f t="shared" si="3"/>
        <v>377</v>
      </c>
      <c r="C16" s="1">
        <f t="shared" si="1"/>
        <v>1.6180257510729614</v>
      </c>
      <c r="D16" s="3">
        <f t="shared" si="0"/>
        <v>-5.0911643302099622E-6</v>
      </c>
      <c r="E16">
        <f t="shared" si="2"/>
        <v>5.0911643302099622E-6</v>
      </c>
      <c r="G16">
        <f t="shared" si="4"/>
        <v>1.6180257510729614</v>
      </c>
      <c r="H16" s="3"/>
    </row>
    <row r="17" spans="1:8">
      <c r="A17" s="1">
        <v>15</v>
      </c>
      <c r="B17" s="6">
        <f t="shared" si="3"/>
        <v>610</v>
      </c>
      <c r="C17" s="1">
        <f t="shared" si="1"/>
        <v>1.6180371352785146</v>
      </c>
      <c r="D17" s="3">
        <f t="shared" si="0"/>
        <v>1.9446616365416995E-6</v>
      </c>
      <c r="E17">
        <f t="shared" si="2"/>
        <v>1.9446616365416995E-6</v>
      </c>
      <c r="G17">
        <f t="shared" si="4"/>
        <v>1.6180371352785146</v>
      </c>
      <c r="H17" s="3"/>
    </row>
    <row r="18" spans="1:8">
      <c r="A18" s="1">
        <v>16</v>
      </c>
      <c r="B18" s="6">
        <f t="shared" si="3"/>
        <v>987</v>
      </c>
      <c r="C18" s="1">
        <f t="shared" si="1"/>
        <v>1.618032786885246</v>
      </c>
      <c r="D18" s="3">
        <f t="shared" si="0"/>
        <v>-7.4279319988688522E-7</v>
      </c>
      <c r="E18">
        <f t="shared" si="2"/>
        <v>7.4279319988688522E-7</v>
      </c>
      <c r="G18">
        <f t="shared" si="4"/>
        <v>1.618032786885246</v>
      </c>
      <c r="H18" s="3"/>
    </row>
    <row r="19" spans="1:8">
      <c r="A19" s="1">
        <v>17</v>
      </c>
      <c r="B19" s="6">
        <f t="shared" si="3"/>
        <v>1597</v>
      </c>
      <c r="C19" s="1">
        <f t="shared" si="1"/>
        <v>1.6180344478216819</v>
      </c>
      <c r="D19" s="3">
        <f t="shared" si="0"/>
        <v>2.8372197067914504E-7</v>
      </c>
      <c r="E19">
        <f t="shared" si="2"/>
        <v>2.8372197067914504E-7</v>
      </c>
      <c r="G19">
        <f t="shared" si="4"/>
        <v>1.6180344478216819</v>
      </c>
      <c r="H19" s="3"/>
    </row>
    <row r="20" spans="1:8">
      <c r="A20" s="1">
        <v>18</v>
      </c>
      <c r="B20" s="6">
        <f t="shared" si="3"/>
        <v>2584</v>
      </c>
      <c r="C20" s="1">
        <f t="shared" si="1"/>
        <v>1.6180338134001253</v>
      </c>
      <c r="D20" s="3">
        <f t="shared" si="0"/>
        <v>-1.0837211450905341E-7</v>
      </c>
      <c r="E20">
        <f t="shared" si="2"/>
        <v>1.0837211450905341E-7</v>
      </c>
      <c r="G20">
        <f t="shared" si="4"/>
        <v>1.6180338134001253</v>
      </c>
      <c r="H20" s="3"/>
    </row>
    <row r="21" spans="1:8">
      <c r="A21" s="1">
        <v>19</v>
      </c>
      <c r="B21" s="6">
        <f t="shared" si="3"/>
        <v>4181</v>
      </c>
      <c r="C21" s="1">
        <f t="shared" si="1"/>
        <v>1.6180340557275541</v>
      </c>
      <c r="D21" s="3">
        <f t="shared" si="0"/>
        <v>4.1394472889496441E-8</v>
      </c>
      <c r="E21">
        <f t="shared" si="2"/>
        <v>4.1394472889496441E-8</v>
      </c>
      <c r="G21">
        <f t="shared" si="4"/>
        <v>1.6180340557275541</v>
      </c>
      <c r="H21" s="3"/>
    </row>
    <row r="22" spans="1:8">
      <c r="A22" s="1">
        <v>20</v>
      </c>
      <c r="B22" s="6">
        <f t="shared" si="3"/>
        <v>6765</v>
      </c>
      <c r="C22" s="1">
        <f t="shared" si="1"/>
        <v>1.6180339631667064</v>
      </c>
      <c r="D22" s="3">
        <f t="shared" si="0"/>
        <v>-1.5811276987675575E-8</v>
      </c>
      <c r="E22">
        <f t="shared" si="2"/>
        <v>1.5811276987675575E-8</v>
      </c>
      <c r="G22">
        <f t="shared" si="4"/>
        <v>1.6180339631667064</v>
      </c>
      <c r="H22" s="3"/>
    </row>
    <row r="23" spans="1:8">
      <c r="A23" s="1">
        <v>21</v>
      </c>
      <c r="B23" s="6">
        <f t="shared" si="3"/>
        <v>10946</v>
      </c>
      <c r="C23" s="1">
        <f t="shared" si="1"/>
        <v>1.6180339985218033</v>
      </c>
      <c r="D23" s="3">
        <f t="shared" si="0"/>
        <v>6.0393745412638252E-9</v>
      </c>
      <c r="E23">
        <f t="shared" si="2"/>
        <v>6.0393745412638252E-9</v>
      </c>
      <c r="G23">
        <f t="shared" si="4"/>
        <v>1.6180339985218033</v>
      </c>
      <c r="H23" s="3"/>
    </row>
    <row r="24" spans="1:8">
      <c r="A24" s="1">
        <v>22</v>
      </c>
      <c r="B24" s="6">
        <f t="shared" si="3"/>
        <v>17711</v>
      </c>
      <c r="C24" s="1">
        <f t="shared" si="1"/>
        <v>1.618033985017358</v>
      </c>
      <c r="D24" s="3">
        <f t="shared" si="0"/>
        <v>-2.3068316779245981E-9</v>
      </c>
      <c r="E24">
        <f t="shared" si="2"/>
        <v>2.3068316779245981E-9</v>
      </c>
      <c r="G24">
        <f t="shared" si="4"/>
        <v>1.618033985017358</v>
      </c>
      <c r="H24" s="3"/>
    </row>
    <row r="25" spans="1:8">
      <c r="A25" s="1">
        <v>23</v>
      </c>
      <c r="B25" s="6">
        <f t="shared" si="3"/>
        <v>28657</v>
      </c>
      <c r="C25" s="1">
        <f t="shared" si="1"/>
        <v>1.6180339901755971</v>
      </c>
      <c r="D25" s="3">
        <f t="shared" si="0"/>
        <v>8.8113545070127123E-10</v>
      </c>
      <c r="E25">
        <f t="shared" si="2"/>
        <v>8.8113545070127123E-10</v>
      </c>
      <c r="G25">
        <f t="shared" si="4"/>
        <v>1.6180339901755971</v>
      </c>
      <c r="H25" s="3"/>
    </row>
    <row r="26" spans="1:8">
      <c r="A26" s="1">
        <v>24</v>
      </c>
      <c r="B26" s="6">
        <f t="shared" si="3"/>
        <v>46368</v>
      </c>
      <c r="C26" s="1">
        <f t="shared" si="1"/>
        <v>1.618033988205325</v>
      </c>
      <c r="D26" s="3">
        <f t="shared" si="0"/>
        <v>-3.3655971598791364E-10</v>
      </c>
      <c r="E26">
        <f t="shared" si="2"/>
        <v>3.3655971598791364E-10</v>
      </c>
      <c r="G26">
        <f t="shared" si="4"/>
        <v>1.618033988205325</v>
      </c>
      <c r="H26" s="3"/>
    </row>
    <row r="27" spans="1:8">
      <c r="A27" s="1">
        <v>25</v>
      </c>
      <c r="B27" s="6">
        <f t="shared" si="3"/>
        <v>75025</v>
      </c>
      <c r="C27" s="1">
        <f t="shared" si="1"/>
        <v>1.6180339889579021</v>
      </c>
      <c r="D27" s="3">
        <f t="shared" si="0"/>
        <v>1.2855851822265885E-10</v>
      </c>
      <c r="E27">
        <f t="shared" si="2"/>
        <v>1.2855851822265885E-10</v>
      </c>
      <c r="G27">
        <f t="shared" si="4"/>
        <v>1.6180339889579021</v>
      </c>
      <c r="H27" s="3"/>
    </row>
    <row r="28" spans="1:8">
      <c r="A28" s="1">
        <v>26</v>
      </c>
      <c r="B28" s="6">
        <f t="shared" si="3"/>
        <v>121393</v>
      </c>
      <c r="C28" s="1">
        <f t="shared" si="1"/>
        <v>1.6180339886704431</v>
      </c>
      <c r="D28" s="3">
        <f t="shared" si="0"/>
        <v>-4.9100880488760888E-11</v>
      </c>
      <c r="E28">
        <f t="shared" si="2"/>
        <v>4.9100880488760888E-11</v>
      </c>
      <c r="G28">
        <f t="shared" si="4"/>
        <v>1.6180339886704431</v>
      </c>
      <c r="H28" s="3"/>
    </row>
    <row r="29" spans="1:8">
      <c r="A29" s="1">
        <v>27</v>
      </c>
      <c r="B29" s="6">
        <f t="shared" si="3"/>
        <v>196418</v>
      </c>
      <c r="C29" s="1">
        <f t="shared" si="1"/>
        <v>1.6180339887802426</v>
      </c>
      <c r="D29" s="3">
        <f t="shared" si="0"/>
        <v>1.875894420381294E-11</v>
      </c>
      <c r="E29">
        <f t="shared" si="2"/>
        <v>1.875894420381294E-11</v>
      </c>
      <c r="G29">
        <f t="shared" si="4"/>
        <v>1.6180339887802426</v>
      </c>
      <c r="H29" s="3"/>
    </row>
    <row r="30" spans="1:8">
      <c r="A30" s="1">
        <v>28</v>
      </c>
      <c r="B30" s="6">
        <f t="shared" si="3"/>
        <v>317811</v>
      </c>
      <c r="C30" s="1">
        <f t="shared" si="1"/>
        <v>1.6180339887383031</v>
      </c>
      <c r="D30" s="3">
        <f t="shared" si="0"/>
        <v>-7.1611311624888113E-12</v>
      </c>
      <c r="E30">
        <f t="shared" si="2"/>
        <v>7.1611311624888113E-12</v>
      </c>
      <c r="G30">
        <f t="shared" si="4"/>
        <v>1.6180339887383031</v>
      </c>
      <c r="H30" s="3"/>
    </row>
    <row r="31" spans="1:8">
      <c r="A31" s="1">
        <v>29</v>
      </c>
      <c r="B31" s="6">
        <f t="shared" si="3"/>
        <v>514229</v>
      </c>
      <c r="C31" s="1">
        <f t="shared" si="1"/>
        <v>1.6180339887543225</v>
      </c>
      <c r="D31" s="3">
        <f t="shared" si="0"/>
        <v>2.7394074749554769E-12</v>
      </c>
      <c r="E31">
        <f t="shared" si="2"/>
        <v>2.7394074749554769E-12</v>
      </c>
      <c r="G31">
        <f t="shared" si="4"/>
        <v>1.6180339887543225</v>
      </c>
      <c r="H31" s="3"/>
    </row>
    <row r="32" spans="1:8">
      <c r="A32" s="1">
        <v>30</v>
      </c>
      <c r="B32" s="6">
        <f t="shared" si="3"/>
        <v>832040</v>
      </c>
      <c r="C32" s="1">
        <f t="shared" si="1"/>
        <v>1.6180339887482036</v>
      </c>
      <c r="D32" s="3">
        <f t="shared" si="0"/>
        <v>-1.0422703021885005E-12</v>
      </c>
      <c r="E32">
        <f t="shared" si="2"/>
        <v>1.0422703021885005E-12</v>
      </c>
      <c r="G32">
        <f t="shared" si="4"/>
        <v>1.6180339887482036</v>
      </c>
      <c r="H32" s="3"/>
    </row>
    <row r="33" spans="1:9">
      <c r="A33" s="1">
        <v>31</v>
      </c>
      <c r="B33" s="6">
        <f t="shared" si="3"/>
        <v>1346269</v>
      </c>
      <c r="C33" s="1">
        <f t="shared" si="1"/>
        <v>1.6180339887505408</v>
      </c>
      <c r="D33" s="3">
        <f t="shared" si="0"/>
        <v>4.0222439179914354E-13</v>
      </c>
      <c r="E33">
        <f t="shared" si="2"/>
        <v>4.0222439179914354E-13</v>
      </c>
      <c r="G33">
        <f t="shared" si="4"/>
        <v>1.6180339887505408</v>
      </c>
    </row>
    <row r="34" spans="1:9">
      <c r="A34" s="1">
        <v>32</v>
      </c>
      <c r="B34" s="6">
        <f t="shared" si="3"/>
        <v>2178309</v>
      </c>
      <c r="C34" s="1">
        <f t="shared" si="1"/>
        <v>1.6180339887496482</v>
      </c>
      <c r="D34" s="3">
        <f t="shared" si="0"/>
        <v>-1.4944468190694892E-13</v>
      </c>
      <c r="E34">
        <f t="shared" si="2"/>
        <v>1.4944468190694892E-13</v>
      </c>
      <c r="G34">
        <f t="shared" si="4"/>
        <v>1.6180339887496482</v>
      </c>
    </row>
    <row r="35" spans="1:9">
      <c r="A35" s="1">
        <v>33</v>
      </c>
      <c r="B35" s="6">
        <f t="shared" si="3"/>
        <v>3524578</v>
      </c>
      <c r="C35" s="1">
        <f t="shared" si="1"/>
        <v>1.618033988749989</v>
      </c>
      <c r="D35" s="3">
        <f t="shared" ref="D35:D51" si="5">(C35-phi_GS)/phi_GS</f>
        <v>6.120507633654658E-14</v>
      </c>
      <c r="E35">
        <f t="shared" si="2"/>
        <v>6.120507633654658E-14</v>
      </c>
      <c r="G35">
        <f t="shared" si="4"/>
        <v>1.618033988749989</v>
      </c>
    </row>
    <row r="36" spans="1:9">
      <c r="A36" s="1">
        <v>34</v>
      </c>
      <c r="B36" s="6">
        <f t="shared" si="3"/>
        <v>5702887</v>
      </c>
      <c r="C36" s="1">
        <f t="shared" si="1"/>
        <v>1.6180339887498589</v>
      </c>
      <c r="D36" s="3">
        <f t="shared" si="5"/>
        <v>-1.9212355800709687E-14</v>
      </c>
      <c r="E36">
        <f t="shared" si="2"/>
        <v>1.9212355800709687E-14</v>
      </c>
      <c r="G36">
        <f t="shared" si="4"/>
        <v>1.6180339887498589</v>
      </c>
    </row>
    <row r="37" spans="1:9">
      <c r="A37" s="1">
        <v>35</v>
      </c>
      <c r="B37" s="6">
        <f t="shared" si="3"/>
        <v>9227465</v>
      </c>
      <c r="C37" s="1">
        <f t="shared" si="1"/>
        <v>1.6180339887499087</v>
      </c>
      <c r="D37" s="3">
        <f t="shared" si="5"/>
        <v>1.1527413480425812E-14</v>
      </c>
      <c r="E37">
        <f t="shared" si="2"/>
        <v>1.1527413480425812E-14</v>
      </c>
      <c r="G37">
        <f t="shared" si="4"/>
        <v>1.6180339887499087</v>
      </c>
    </row>
    <row r="38" spans="1:9">
      <c r="A38" s="1">
        <v>36</v>
      </c>
      <c r="B38" s="6">
        <f t="shared" si="3"/>
        <v>14930352</v>
      </c>
      <c r="C38" s="1">
        <f t="shared" si="1"/>
        <v>1.6180339887498896</v>
      </c>
      <c r="D38" s="3">
        <f t="shared" si="5"/>
        <v>-2.744622257244241E-16</v>
      </c>
      <c r="E38">
        <f t="shared" si="2"/>
        <v>2.744622257244241E-16</v>
      </c>
      <c r="G38">
        <f t="shared" si="4"/>
        <v>1.6180339887498896</v>
      </c>
    </row>
    <row r="39" spans="1:9">
      <c r="A39" s="1">
        <v>37</v>
      </c>
      <c r="B39" s="6">
        <f t="shared" si="3"/>
        <v>24157817</v>
      </c>
      <c r="C39" s="1">
        <f t="shared" si="1"/>
        <v>1.6180339887498969</v>
      </c>
      <c r="D39" s="3">
        <f t="shared" si="5"/>
        <v>4.2541644987285736E-15</v>
      </c>
      <c r="E39">
        <f t="shared" si="2"/>
        <v>4.2541644987285736E-15</v>
      </c>
      <c r="G39">
        <f t="shared" si="4"/>
        <v>1.6180339887498969</v>
      </c>
    </row>
    <row r="40" spans="1:9">
      <c r="A40" s="1">
        <v>38</v>
      </c>
      <c r="B40" s="6">
        <f t="shared" si="3"/>
        <v>39088169</v>
      </c>
      <c r="C40" s="1">
        <f t="shared" si="1"/>
        <v>1.618033988749894</v>
      </c>
      <c r="D40" s="3">
        <f t="shared" si="5"/>
        <v>2.4701600315198169E-15</v>
      </c>
      <c r="E40">
        <f t="shared" si="2"/>
        <v>2.4701600315198169E-15</v>
      </c>
      <c r="G40">
        <f t="shared" si="4"/>
        <v>1.618033988749894</v>
      </c>
    </row>
    <row r="41" spans="1:9">
      <c r="A41" s="1">
        <v>39</v>
      </c>
      <c r="B41" s="6">
        <f t="shared" si="3"/>
        <v>63245986</v>
      </c>
      <c r="C41" s="1">
        <f t="shared" si="1"/>
        <v>1.6180339887498951</v>
      </c>
      <c r="D41" s="3">
        <f t="shared" si="5"/>
        <v>3.1563155958308772E-15</v>
      </c>
      <c r="E41">
        <f t="shared" si="2"/>
        <v>3.1563155958308772E-15</v>
      </c>
      <c r="G41">
        <f t="shared" si="4"/>
        <v>1.6180339887498951</v>
      </c>
    </row>
    <row r="42" spans="1:9">
      <c r="A42" s="1">
        <v>40</v>
      </c>
      <c r="B42" s="6">
        <f t="shared" si="3"/>
        <v>102334155</v>
      </c>
      <c r="C42" s="1">
        <f t="shared" si="1"/>
        <v>1.6180339887498947</v>
      </c>
      <c r="D42" s="3">
        <f t="shared" si="5"/>
        <v>2.8818533701064531E-15</v>
      </c>
      <c r="E42">
        <f t="shared" si="2"/>
        <v>2.8818533701064531E-15</v>
      </c>
    </row>
    <row r="43" spans="1:9">
      <c r="A43" s="1">
        <v>41</v>
      </c>
      <c r="B43" s="6">
        <f t="shared" si="3"/>
        <v>165580141</v>
      </c>
      <c r="C43" s="1">
        <f t="shared" si="1"/>
        <v>1.6180339887498949</v>
      </c>
      <c r="D43" s="3">
        <f t="shared" si="5"/>
        <v>3.0190844829686651E-15</v>
      </c>
      <c r="E43">
        <f t="shared" si="2"/>
        <v>3.0190844829686651E-15</v>
      </c>
    </row>
    <row r="44" spans="1:9">
      <c r="A44" s="1">
        <v>42</v>
      </c>
      <c r="B44" s="6">
        <f t="shared" si="3"/>
        <v>267914296</v>
      </c>
      <c r="C44" s="1">
        <f t="shared" si="1"/>
        <v>1.6180339887498949</v>
      </c>
      <c r="D44" s="3">
        <f t="shared" si="5"/>
        <v>3.0190844829686651E-15</v>
      </c>
      <c r="E44">
        <f t="shared" si="2"/>
        <v>3.0190844829686651E-15</v>
      </c>
    </row>
    <row r="45" spans="1:9">
      <c r="A45" s="1">
        <v>43</v>
      </c>
      <c r="B45" s="6">
        <f t="shared" si="3"/>
        <v>433494437</v>
      </c>
      <c r="C45" s="1">
        <f t="shared" si="1"/>
        <v>1.6180339887498949</v>
      </c>
      <c r="D45" s="3">
        <f t="shared" si="5"/>
        <v>3.0190844829686651E-15</v>
      </c>
      <c r="E45">
        <f t="shared" si="2"/>
        <v>3.0190844829686651E-15</v>
      </c>
    </row>
    <row r="46" spans="1:9">
      <c r="A46" s="1">
        <v>44</v>
      </c>
      <c r="B46" s="6">
        <f t="shared" si="3"/>
        <v>701408733</v>
      </c>
      <c r="C46" s="1">
        <f t="shared" si="1"/>
        <v>1.6180339887498949</v>
      </c>
      <c r="D46" s="3">
        <f t="shared" si="5"/>
        <v>3.0190844829686651E-15</v>
      </c>
      <c r="E46">
        <f t="shared" si="2"/>
        <v>3.0190844829686651E-15</v>
      </c>
    </row>
    <row r="47" spans="1:9">
      <c r="A47" s="1">
        <v>45</v>
      </c>
      <c r="B47" s="6">
        <f t="shared" si="3"/>
        <v>1134903170</v>
      </c>
      <c r="C47" s="1">
        <f t="shared" si="1"/>
        <v>1.6180339887498949</v>
      </c>
      <c r="D47" s="3">
        <f t="shared" si="5"/>
        <v>3.0190844829686651E-15</v>
      </c>
      <c r="E47">
        <f t="shared" si="2"/>
        <v>3.0190844829686651E-15</v>
      </c>
    </row>
    <row r="48" spans="1:9">
      <c r="A48" s="1">
        <v>46</v>
      </c>
      <c r="B48" s="6">
        <f t="shared" si="3"/>
        <v>1836311903</v>
      </c>
      <c r="C48" s="1">
        <f t="shared" si="1"/>
        <v>1.6180339887498949</v>
      </c>
      <c r="D48" s="3">
        <f t="shared" si="5"/>
        <v>3.0190844829686651E-15</v>
      </c>
      <c r="E48">
        <f t="shared" si="2"/>
        <v>3.0190844829686651E-15</v>
      </c>
      <c r="I48" s="1" t="s">
        <v>7</v>
      </c>
    </row>
    <row r="49" spans="1:9">
      <c r="A49" s="1">
        <v>47</v>
      </c>
      <c r="B49" s="6">
        <f t="shared" si="3"/>
        <v>2971215073</v>
      </c>
      <c r="C49" s="1">
        <f t="shared" si="1"/>
        <v>1.6180339887498949</v>
      </c>
      <c r="D49" s="3">
        <f t="shared" si="5"/>
        <v>3.0190844829686651E-15</v>
      </c>
      <c r="E49">
        <f t="shared" si="2"/>
        <v>3.0190844829686651E-15</v>
      </c>
      <c r="H49">
        <v>32</v>
      </c>
      <c r="I49" s="5">
        <f>POWER(2,H49)</f>
        <v>4294967296</v>
      </c>
    </row>
    <row r="50" spans="1:9">
      <c r="A50" s="1">
        <v>48</v>
      </c>
      <c r="B50" s="6">
        <f t="shared" si="3"/>
        <v>4807526976</v>
      </c>
      <c r="C50" s="1">
        <f t="shared" si="1"/>
        <v>1.6180339887498949</v>
      </c>
      <c r="D50" s="3">
        <f t="shared" si="5"/>
        <v>3.0190844829686651E-15</v>
      </c>
      <c r="E50">
        <f t="shared" si="2"/>
        <v>3.0190844829686651E-15</v>
      </c>
      <c r="H50">
        <v>64</v>
      </c>
      <c r="I50" s="5">
        <f t="shared" ref="I50:I52" si="6">POWER(2,H50)</f>
        <v>1.8446744073709552E+19</v>
      </c>
    </row>
    <row r="51" spans="1:9">
      <c r="A51" s="1">
        <v>49</v>
      </c>
      <c r="B51" s="6">
        <f t="shared" si="3"/>
        <v>7778742049</v>
      </c>
      <c r="C51" s="1">
        <f t="shared" si="1"/>
        <v>1.6180339887498949</v>
      </c>
      <c r="D51" s="3">
        <f t="shared" si="5"/>
        <v>3.0190844829686651E-15</v>
      </c>
      <c r="E51">
        <f t="shared" si="2"/>
        <v>3.0190844829686651E-15</v>
      </c>
      <c r="H51">
        <v>128</v>
      </c>
      <c r="I51" s="5">
        <f t="shared" si="6"/>
        <v>3.4028236692093846E+38</v>
      </c>
    </row>
    <row r="52" spans="1:9">
      <c r="A52" s="1">
        <v>50</v>
      </c>
      <c r="B52" s="6">
        <f t="shared" si="3"/>
        <v>12586269025</v>
      </c>
      <c r="H52">
        <v>256</v>
      </c>
      <c r="I52" s="5">
        <f t="shared" si="6"/>
        <v>1.157920892373162E+77</v>
      </c>
    </row>
    <row r="53" spans="1:9">
      <c r="A53" s="1">
        <v>51</v>
      </c>
      <c r="B53" s="6">
        <f t="shared" si="3"/>
        <v>20365011074</v>
      </c>
    </row>
    <row r="54" spans="1:9">
      <c r="A54" s="1">
        <v>52</v>
      </c>
      <c r="B54" s="6">
        <f t="shared" si="3"/>
        <v>32951280099</v>
      </c>
    </row>
    <row r="55" spans="1:9">
      <c r="A55" s="1">
        <v>53</v>
      </c>
      <c r="B55" s="6">
        <f t="shared" si="3"/>
        <v>53316291173</v>
      </c>
    </row>
    <row r="56" spans="1:9">
      <c r="A56" s="1">
        <v>54</v>
      </c>
      <c r="B56" s="6">
        <f t="shared" si="3"/>
        <v>86267571272</v>
      </c>
    </row>
    <row r="57" spans="1:9">
      <c r="A57" s="1">
        <v>55</v>
      </c>
      <c r="B57" s="6">
        <f t="shared" si="3"/>
        <v>139583862445</v>
      </c>
    </row>
    <row r="58" spans="1:9">
      <c r="A58" s="1">
        <v>56</v>
      </c>
      <c r="B58" s="6">
        <f t="shared" si="3"/>
        <v>225851433717</v>
      </c>
    </row>
    <row r="59" spans="1:9">
      <c r="A59" s="1">
        <v>57</v>
      </c>
      <c r="B59" s="6">
        <f t="shared" si="3"/>
        <v>365435296162</v>
      </c>
    </row>
    <row r="60" spans="1:9">
      <c r="A60" s="1">
        <v>58</v>
      </c>
      <c r="B60" s="6">
        <f t="shared" si="3"/>
        <v>591286729879</v>
      </c>
    </row>
    <row r="61" spans="1:9">
      <c r="A61" s="1">
        <v>59</v>
      </c>
      <c r="B61" s="6">
        <f t="shared" si="3"/>
        <v>956722026041</v>
      </c>
    </row>
    <row r="62" spans="1:9">
      <c r="A62" s="1">
        <v>60</v>
      </c>
      <c r="B62" s="6">
        <f t="shared" si="3"/>
        <v>1548008755920</v>
      </c>
    </row>
    <row r="63" spans="1:9">
      <c r="A63" s="1">
        <v>61</v>
      </c>
      <c r="B63" s="6">
        <f t="shared" si="3"/>
        <v>2504730781961</v>
      </c>
    </row>
    <row r="64" spans="1:9">
      <c r="A64" s="1">
        <v>62</v>
      </c>
      <c r="B64" s="6">
        <f t="shared" si="3"/>
        <v>4052739537881</v>
      </c>
    </row>
    <row r="65" spans="1:5">
      <c r="A65" s="1">
        <v>63</v>
      </c>
      <c r="B65" s="6">
        <f t="shared" si="3"/>
        <v>6557470319842</v>
      </c>
    </row>
    <row r="66" spans="1:5">
      <c r="A66" s="1">
        <v>64</v>
      </c>
      <c r="B66" s="6">
        <f t="shared" si="3"/>
        <v>10610209857723</v>
      </c>
    </row>
    <row r="67" spans="1:5">
      <c r="A67" s="1">
        <v>65</v>
      </c>
      <c r="B67" s="6">
        <f t="shared" si="3"/>
        <v>17167680177565</v>
      </c>
    </row>
    <row r="68" spans="1:5">
      <c r="A68" s="1">
        <v>66</v>
      </c>
      <c r="B68" s="6">
        <f t="shared" si="3"/>
        <v>27777890035288</v>
      </c>
    </row>
    <row r="69" spans="1:5">
      <c r="A69" s="1">
        <v>67</v>
      </c>
      <c r="B69" s="6">
        <f t="shared" ref="B69:B81" si="7">B67+B68</f>
        <v>44945570212853</v>
      </c>
    </row>
    <row r="70" spans="1:5">
      <c r="A70" s="1">
        <v>68</v>
      </c>
      <c r="B70" s="6">
        <f t="shared" si="7"/>
        <v>72723460248141</v>
      </c>
    </row>
    <row r="71" spans="1:5">
      <c r="A71" s="1">
        <v>69</v>
      </c>
      <c r="B71" s="6">
        <f t="shared" si="7"/>
        <v>117669030460994</v>
      </c>
    </row>
    <row r="72" spans="1:5">
      <c r="A72" s="1">
        <v>70</v>
      </c>
      <c r="B72" s="6">
        <f t="shared" si="7"/>
        <v>190392490709135</v>
      </c>
    </row>
    <row r="73" spans="1:5">
      <c r="A73" s="1">
        <v>71</v>
      </c>
      <c r="B73" s="7">
        <f>B71+B72</f>
        <v>308061521170129</v>
      </c>
      <c r="D73" s="6"/>
      <c r="E73" s="6"/>
    </row>
    <row r="74" spans="1:5">
      <c r="A74" s="1">
        <v>72</v>
      </c>
      <c r="B74" s="7">
        <f t="shared" si="7"/>
        <v>498454011879264</v>
      </c>
      <c r="D74" s="6"/>
      <c r="E74" s="6"/>
    </row>
    <row r="75" spans="1:5">
      <c r="A75" s="1">
        <v>73</v>
      </c>
      <c r="B75" s="8">
        <f>B73+B74</f>
        <v>806515533049393</v>
      </c>
      <c r="C75" s="9" t="s">
        <v>8</v>
      </c>
      <c r="E75" s="11" t="s">
        <v>9</v>
      </c>
    </row>
    <row r="76" spans="1:5">
      <c r="A76" s="1">
        <v>74</v>
      </c>
      <c r="B76" s="6">
        <f t="shared" si="7"/>
        <v>1304969544928657</v>
      </c>
      <c r="C76" s="10"/>
      <c r="E76" s="12"/>
    </row>
    <row r="77" spans="1:5">
      <c r="A77" s="1">
        <v>75</v>
      </c>
      <c r="B77" s="6">
        <f t="shared" si="7"/>
        <v>2111485077978050</v>
      </c>
      <c r="C77" s="9" t="s">
        <v>8</v>
      </c>
      <c r="E77" s="11" t="s">
        <v>10</v>
      </c>
    </row>
    <row r="78" spans="1:5">
      <c r="A78" s="1">
        <v>76</v>
      </c>
      <c r="B78" s="6">
        <f t="shared" si="7"/>
        <v>3416454622906707</v>
      </c>
      <c r="C78" s="9" t="s">
        <v>8</v>
      </c>
      <c r="E78" s="11" t="s">
        <v>9</v>
      </c>
    </row>
    <row r="79" spans="1:5">
      <c r="A79" s="1">
        <v>77</v>
      </c>
      <c r="B79" s="6">
        <f t="shared" si="7"/>
        <v>5527939700884757</v>
      </c>
      <c r="C79" s="9" t="s">
        <v>8</v>
      </c>
      <c r="E79" s="11" t="s">
        <v>11</v>
      </c>
    </row>
    <row r="80" spans="1:5">
      <c r="A80" s="1">
        <v>78</v>
      </c>
      <c r="B80" s="6">
        <f t="shared" si="7"/>
        <v>8944394323791464</v>
      </c>
      <c r="C80" s="9" t="s">
        <v>8</v>
      </c>
      <c r="E80" s="11" t="s">
        <v>12</v>
      </c>
    </row>
    <row r="81" spans="1:5">
      <c r="A81" s="1">
        <v>79</v>
      </c>
      <c r="B81" s="6">
        <f t="shared" si="7"/>
        <v>1.447233402467622E+16</v>
      </c>
      <c r="C81" s="9" t="s">
        <v>8</v>
      </c>
      <c r="E81" s="11" t="s">
        <v>13</v>
      </c>
    </row>
  </sheetData>
  <pageMargins left="0.38" right="0.41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8" sqref="A1:D8"/>
    </sheetView>
  </sheetViews>
  <sheetFormatPr baseColWidth="10" defaultRowHeight="15"/>
  <cols>
    <col min="2" max="2" width="55.7109375" customWidth="1"/>
    <col min="3" max="3" width="20.85546875" customWidth="1"/>
    <col min="4" max="4" width="36.140625" customWidth="1"/>
  </cols>
  <sheetData>
    <row r="1" spans="1:4" s="13" customFormat="1" ht="50.1" customHeight="1">
      <c r="A1" s="72" t="s">
        <v>87</v>
      </c>
      <c r="B1" s="73">
        <v>190392490709135</v>
      </c>
      <c r="C1" s="72"/>
      <c r="D1" s="74"/>
    </row>
    <row r="2" spans="1:4" s="13" customFormat="1" ht="50.1" customHeight="1">
      <c r="A2" s="72" t="s">
        <v>17</v>
      </c>
      <c r="B2" s="73">
        <v>308061521170129</v>
      </c>
      <c r="C2" s="72"/>
      <c r="D2" s="74"/>
    </row>
    <row r="3" spans="1:4" s="13" customFormat="1" ht="50.1" customHeight="1">
      <c r="A3" s="72" t="s">
        <v>18</v>
      </c>
      <c r="B3" s="75">
        <v>498454011879264</v>
      </c>
      <c r="C3" s="72"/>
      <c r="D3" s="76"/>
    </row>
    <row r="4" spans="1:4" s="13" customFormat="1" ht="50.1" customHeight="1">
      <c r="A4" s="72" t="s">
        <v>19</v>
      </c>
      <c r="B4" s="75">
        <v>806515533049393</v>
      </c>
      <c r="C4" s="72"/>
      <c r="D4" s="76"/>
    </row>
    <row r="5" spans="1:4" s="13" customFormat="1" ht="50.1" customHeight="1">
      <c r="A5" s="72" t="s">
        <v>20</v>
      </c>
      <c r="B5" s="77">
        <v>1304969544928657</v>
      </c>
      <c r="C5" s="78" t="s">
        <v>8</v>
      </c>
      <c r="D5" s="79" t="s">
        <v>9</v>
      </c>
    </row>
    <row r="6" spans="1:4" s="13" customFormat="1" ht="50.1" customHeight="1">
      <c r="A6" s="72" t="s">
        <v>14</v>
      </c>
      <c r="B6" s="73">
        <v>2111485077978050</v>
      </c>
      <c r="C6" s="80"/>
      <c r="D6" s="81"/>
    </row>
    <row r="7" spans="1:4" s="13" customFormat="1" ht="50.1" customHeight="1">
      <c r="A7" s="72" t="s">
        <v>15</v>
      </c>
      <c r="B7" s="73">
        <v>3416454622906707</v>
      </c>
      <c r="C7" s="78" t="s">
        <v>8</v>
      </c>
      <c r="D7" s="79" t="s">
        <v>10</v>
      </c>
    </row>
    <row r="8" spans="1:4" s="13" customFormat="1" ht="50.1" customHeight="1">
      <c r="A8" s="72" t="s">
        <v>16</v>
      </c>
      <c r="B8" s="73">
        <v>5527939700884757</v>
      </c>
      <c r="C8" s="78" t="s">
        <v>8</v>
      </c>
      <c r="D8" s="79" t="s">
        <v>9</v>
      </c>
    </row>
  </sheetData>
  <printOptions horizontalCentered="1"/>
  <pageMargins left="0.39370078740157483" right="0.39370078740157483" top="0.98425196850393704" bottom="0.78740157480314965" header="0.31496062992125984" footer="0.31496062992125984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6"/>
  <sheetViews>
    <sheetView workbookViewId="0">
      <selection activeCell="D2" sqref="D2:E5"/>
    </sheetView>
  </sheetViews>
  <sheetFormatPr baseColWidth="10" defaultRowHeight="15"/>
  <sheetData>
    <row r="1" spans="1:5">
      <c r="A1" s="16" t="s">
        <v>23</v>
      </c>
      <c r="B1" s="16" t="s">
        <v>24</v>
      </c>
    </row>
    <row r="2" spans="1:5" ht="16.5">
      <c r="A2" s="17">
        <v>1</v>
      </c>
      <c r="B2" s="17">
        <v>1</v>
      </c>
      <c r="D2" s="22"/>
      <c r="E2" s="21"/>
    </row>
    <row r="3" spans="1:5" ht="16.5">
      <c r="A3" s="18">
        <v>0</v>
      </c>
      <c r="B3" s="18">
        <v>6</v>
      </c>
      <c r="D3" s="20"/>
      <c r="E3" s="23"/>
    </row>
    <row r="4" spans="1:5" ht="15.75">
      <c r="A4" s="18">
        <v>-1</v>
      </c>
      <c r="B4" s="18">
        <v>1</v>
      </c>
      <c r="E4" s="15"/>
    </row>
    <row r="5" spans="1:5" ht="15.75">
      <c r="A5" s="18">
        <v>-2</v>
      </c>
      <c r="B5" s="18">
        <v>8</v>
      </c>
      <c r="E5" s="15"/>
    </row>
    <row r="6" spans="1:5" ht="15.75">
      <c r="A6" s="18">
        <v>-3</v>
      </c>
      <c r="B6" s="18">
        <v>0</v>
      </c>
    </row>
    <row r="7" spans="1:5" ht="15.75">
      <c r="A7" s="18">
        <v>-4</v>
      </c>
      <c r="B7" s="18">
        <v>3</v>
      </c>
    </row>
    <row r="8" spans="1:5" ht="15.75">
      <c r="A8" s="18">
        <v>-5</v>
      </c>
      <c r="B8" s="18">
        <v>3</v>
      </c>
    </row>
    <row r="9" spans="1:5" ht="15.75">
      <c r="A9" s="18">
        <v>-6</v>
      </c>
      <c r="B9" s="18">
        <v>9</v>
      </c>
    </row>
    <row r="10" spans="1:5" ht="15.75">
      <c r="A10" s="18">
        <v>-7</v>
      </c>
      <c r="B10" s="18">
        <v>8</v>
      </c>
    </row>
    <row r="11" spans="1:5" ht="15.75">
      <c r="A11" s="18">
        <v>-8</v>
      </c>
      <c r="B11" s="18">
        <v>8</v>
      </c>
    </row>
    <row r="12" spans="1:5" ht="15.75">
      <c r="A12" s="18">
        <v>-9</v>
      </c>
      <c r="B12" s="18">
        <v>7</v>
      </c>
    </row>
    <row r="13" spans="1:5" ht="15.75">
      <c r="A13" s="19">
        <v>-10</v>
      </c>
      <c r="B13" s="19">
        <v>4</v>
      </c>
    </row>
    <row r="14" spans="1:5" ht="15.75">
      <c r="A14" s="19">
        <v>-11</v>
      </c>
      <c r="B14" s="19">
        <v>9</v>
      </c>
    </row>
    <row r="15" spans="1:5" ht="15.75">
      <c r="A15" s="19">
        <v>-12</v>
      </c>
      <c r="B15" s="19">
        <v>8</v>
      </c>
    </row>
    <row r="16" spans="1:5" ht="15.75">
      <c r="A16" s="19">
        <v>-13</v>
      </c>
      <c r="B16" s="19">
        <v>9</v>
      </c>
    </row>
    <row r="17" spans="1:2" ht="15.75">
      <c r="A17" s="19">
        <v>-14</v>
      </c>
      <c r="B17" s="19">
        <v>4</v>
      </c>
    </row>
    <row r="18" spans="1:2" ht="15.75">
      <c r="A18" s="19">
        <v>-15</v>
      </c>
      <c r="B18" s="19">
        <v>8</v>
      </c>
    </row>
    <row r="19" spans="1:2" ht="15.75">
      <c r="A19" s="19">
        <v>-16</v>
      </c>
      <c r="B19" s="19">
        <v>4</v>
      </c>
    </row>
    <row r="20" spans="1:2" ht="15.75">
      <c r="A20" s="19">
        <v>-17</v>
      </c>
      <c r="B20" s="19">
        <v>8</v>
      </c>
    </row>
    <row r="21" spans="1:2" ht="15.75">
      <c r="A21" s="19">
        <v>-18</v>
      </c>
      <c r="B21" s="19">
        <v>2</v>
      </c>
    </row>
    <row r="22" spans="1:2" ht="15.75">
      <c r="A22" s="19">
        <v>-19</v>
      </c>
      <c r="B22" s="19">
        <v>0</v>
      </c>
    </row>
    <row r="23" spans="1:2" ht="15.75">
      <c r="A23" s="18">
        <v>-20</v>
      </c>
      <c r="B23" s="18">
        <v>4</v>
      </c>
    </row>
    <row r="24" spans="1:2" ht="15.75">
      <c r="A24" s="18">
        <v>-21</v>
      </c>
      <c r="B24" s="18">
        <v>5</v>
      </c>
    </row>
    <row r="25" spans="1:2" ht="15.75">
      <c r="A25" s="18">
        <v>-22</v>
      </c>
      <c r="B25" s="18">
        <v>8</v>
      </c>
    </row>
    <row r="26" spans="1:2" ht="15.75">
      <c r="A26" s="18">
        <v>-23</v>
      </c>
      <c r="B26" s="18">
        <v>6</v>
      </c>
    </row>
    <row r="27" spans="1:2" ht="15.75">
      <c r="A27" s="18">
        <v>-24</v>
      </c>
      <c r="B27" s="18">
        <v>8</v>
      </c>
    </row>
    <row r="28" spans="1:2" ht="15.75">
      <c r="A28" s="18">
        <v>-25</v>
      </c>
      <c r="B28" s="18">
        <v>3</v>
      </c>
    </row>
    <row r="29" spans="1:2" ht="15.75">
      <c r="A29" s="18">
        <v>-26</v>
      </c>
      <c r="B29" s="18">
        <v>4</v>
      </c>
    </row>
    <row r="30" spans="1:2" ht="15.75">
      <c r="A30" s="18">
        <v>-27</v>
      </c>
      <c r="B30" s="18">
        <v>3</v>
      </c>
    </row>
    <row r="31" spans="1:2" ht="15.75">
      <c r="A31" s="18">
        <v>-28</v>
      </c>
      <c r="B31" s="18">
        <v>6</v>
      </c>
    </row>
    <row r="32" spans="1:2" ht="15.75">
      <c r="A32" s="18">
        <v>-29</v>
      </c>
      <c r="B32" s="18">
        <v>5</v>
      </c>
    </row>
    <row r="33" spans="1:2" ht="15.75">
      <c r="A33" s="19">
        <v>-30</v>
      </c>
      <c r="B33" s="19">
        <v>6</v>
      </c>
    </row>
    <row r="34" spans="1:2" ht="15.75">
      <c r="A34" s="19">
        <v>-31</v>
      </c>
      <c r="B34" s="19">
        <v>3</v>
      </c>
    </row>
    <row r="35" spans="1:2" ht="15.75">
      <c r="A35" s="19">
        <v>-32</v>
      </c>
      <c r="B35" s="19">
        <v>8</v>
      </c>
    </row>
    <row r="36" spans="1:2" ht="15.75">
      <c r="A36" s="19">
        <v>-33</v>
      </c>
      <c r="B36" s="19">
        <v>1</v>
      </c>
    </row>
    <row r="37" spans="1:2" ht="15.75">
      <c r="A37" s="19">
        <v>-34</v>
      </c>
      <c r="B37" s="19">
        <v>1</v>
      </c>
    </row>
    <row r="38" spans="1:2" ht="15.75">
      <c r="A38" s="19">
        <v>-35</v>
      </c>
      <c r="B38" s="19">
        <v>7</v>
      </c>
    </row>
    <row r="39" spans="1:2" ht="15.75">
      <c r="A39" s="19">
        <v>-36</v>
      </c>
      <c r="B39" s="19">
        <v>7</v>
      </c>
    </row>
    <row r="40" spans="1:2" ht="15.75">
      <c r="A40" s="19">
        <v>-37</v>
      </c>
      <c r="B40" s="19">
        <v>2</v>
      </c>
    </row>
    <row r="41" spans="1:2" ht="15.75">
      <c r="A41" s="19">
        <v>-38</v>
      </c>
      <c r="B41" s="19">
        <v>0</v>
      </c>
    </row>
    <row r="42" spans="1:2" ht="15.75">
      <c r="A42" s="19">
        <v>-39</v>
      </c>
      <c r="B42" s="19">
        <v>3</v>
      </c>
    </row>
    <row r="43" spans="1:2" ht="15.75">
      <c r="A43" s="18">
        <v>-40</v>
      </c>
      <c r="B43" s="18">
        <v>0</v>
      </c>
    </row>
    <row r="44" spans="1:2" ht="15.75">
      <c r="A44" s="18">
        <v>-41</v>
      </c>
      <c r="B44" s="18">
        <v>9</v>
      </c>
    </row>
    <row r="45" spans="1:2" ht="15.75">
      <c r="A45" s="18">
        <v>-42</v>
      </c>
      <c r="B45" s="18">
        <v>1</v>
      </c>
    </row>
    <row r="46" spans="1:2" ht="15.75">
      <c r="A46" s="18">
        <v>-43</v>
      </c>
      <c r="B46" s="18">
        <v>7</v>
      </c>
    </row>
    <row r="47" spans="1:2" ht="15.75">
      <c r="A47" s="18">
        <v>-44</v>
      </c>
      <c r="B47" s="18">
        <v>9</v>
      </c>
    </row>
    <row r="48" spans="1:2" ht="15.75">
      <c r="A48" s="18">
        <v>-45</v>
      </c>
      <c r="B48" s="18">
        <v>8</v>
      </c>
    </row>
    <row r="49" spans="1:2" ht="15.75">
      <c r="A49" s="18">
        <v>-46</v>
      </c>
      <c r="B49" s="18">
        <v>0</v>
      </c>
    </row>
    <row r="50" spans="1:2" ht="15.75">
      <c r="A50" s="18">
        <v>-47</v>
      </c>
      <c r="B50" s="18">
        <v>5</v>
      </c>
    </row>
    <row r="51" spans="1:2" ht="15.75">
      <c r="A51" s="18">
        <v>-48</v>
      </c>
      <c r="B51" s="18">
        <v>7</v>
      </c>
    </row>
    <row r="52" spans="1:2" ht="15.75">
      <c r="A52" s="18">
        <v>-49</v>
      </c>
      <c r="B52" s="18">
        <v>6</v>
      </c>
    </row>
    <row r="53" spans="1:2" ht="15.75">
      <c r="A53" s="19">
        <v>-50</v>
      </c>
      <c r="B53" s="19">
        <v>2</v>
      </c>
    </row>
    <row r="54" spans="1:2" ht="15.75">
      <c r="A54" s="19">
        <v>-51</v>
      </c>
      <c r="B54" s="19">
        <v>8</v>
      </c>
    </row>
    <row r="55" spans="1:2" ht="15.75">
      <c r="A55" s="19">
        <v>-52</v>
      </c>
      <c r="B55" s="19">
        <v>6</v>
      </c>
    </row>
    <row r="56" spans="1:2" ht="15.75">
      <c r="A56" s="19">
        <v>-53</v>
      </c>
      <c r="B56" s="19">
        <v>2</v>
      </c>
    </row>
    <row r="57" spans="1:2" ht="15.75">
      <c r="A57" s="19">
        <v>-54</v>
      </c>
      <c r="B57" s="19">
        <v>1</v>
      </c>
    </row>
    <row r="58" spans="1:2" ht="15.75">
      <c r="A58" s="19">
        <v>-55</v>
      </c>
      <c r="B58" s="19">
        <v>3</v>
      </c>
    </row>
    <row r="59" spans="1:2" ht="15.75">
      <c r="A59" s="19">
        <v>-56</v>
      </c>
      <c r="B59" s="19">
        <v>5</v>
      </c>
    </row>
    <row r="60" spans="1:2" ht="15.75">
      <c r="A60" s="19">
        <v>-57</v>
      </c>
      <c r="B60" s="19">
        <v>4</v>
      </c>
    </row>
    <row r="61" spans="1:2" ht="15.75">
      <c r="A61" s="19">
        <v>-58</v>
      </c>
      <c r="B61" s="19">
        <v>4</v>
      </c>
    </row>
    <row r="62" spans="1:2" ht="15.75">
      <c r="A62" s="19">
        <v>-59</v>
      </c>
      <c r="B62" s="19">
        <v>8</v>
      </c>
    </row>
    <row r="63" spans="1:2" ht="15.75">
      <c r="A63" s="18">
        <v>-60</v>
      </c>
      <c r="B63" s="18">
        <v>6</v>
      </c>
    </row>
    <row r="64" spans="1:2" ht="15.75">
      <c r="A64" s="18">
        <v>-61</v>
      </c>
      <c r="B64" s="18">
        <v>2</v>
      </c>
    </row>
    <row r="65" spans="1:2" ht="15.75">
      <c r="A65" s="18">
        <v>-62</v>
      </c>
      <c r="B65" s="18">
        <v>2</v>
      </c>
    </row>
    <row r="66" spans="1:2" ht="15.75">
      <c r="A66" s="18">
        <v>-63</v>
      </c>
      <c r="B66" s="18">
        <v>7</v>
      </c>
    </row>
    <row r="67" spans="1:2" ht="15.75">
      <c r="A67" s="18">
        <v>-64</v>
      </c>
      <c r="B67" s="18">
        <v>0</v>
      </c>
    </row>
    <row r="68" spans="1:2" ht="15.75">
      <c r="A68" s="18">
        <v>-65</v>
      </c>
      <c r="B68" s="18">
        <v>5</v>
      </c>
    </row>
    <row r="69" spans="1:2" ht="15.75">
      <c r="A69" s="18">
        <v>-66</v>
      </c>
      <c r="B69" s="18">
        <v>2</v>
      </c>
    </row>
    <row r="70" spans="1:2" ht="15.75">
      <c r="A70" s="18">
        <v>-67</v>
      </c>
      <c r="B70" s="18">
        <v>6</v>
      </c>
    </row>
    <row r="71" spans="1:2" ht="15.75">
      <c r="A71" s="18">
        <v>-68</v>
      </c>
      <c r="B71" s="18">
        <v>0</v>
      </c>
    </row>
    <row r="72" spans="1:2" ht="15.75">
      <c r="A72" s="18">
        <v>-69</v>
      </c>
      <c r="B72" s="18">
        <v>4</v>
      </c>
    </row>
    <row r="73" spans="1:2" ht="15.75">
      <c r="A73" s="19">
        <v>-70</v>
      </c>
      <c r="B73" s="19">
        <v>6</v>
      </c>
    </row>
    <row r="74" spans="1:2" ht="15.75">
      <c r="A74" s="19">
        <v>-71</v>
      </c>
      <c r="B74" s="19">
        <v>2</v>
      </c>
    </row>
    <row r="75" spans="1:2" ht="15.75">
      <c r="A75" s="19">
        <v>-72</v>
      </c>
      <c r="B75" s="19">
        <v>8</v>
      </c>
    </row>
    <row r="76" spans="1:2" ht="15.75">
      <c r="A76" s="19">
        <v>-73</v>
      </c>
      <c r="B76" s="19">
        <v>1</v>
      </c>
    </row>
    <row r="77" spans="1:2" ht="15.75">
      <c r="A77" s="19">
        <v>-74</v>
      </c>
      <c r="B77" s="19">
        <v>8</v>
      </c>
    </row>
    <row r="78" spans="1:2" ht="15.75">
      <c r="A78" s="19">
        <v>-75</v>
      </c>
      <c r="B78" s="19">
        <v>9</v>
      </c>
    </row>
    <row r="79" spans="1:2" ht="15.75">
      <c r="A79" s="19">
        <v>-76</v>
      </c>
      <c r="B79" s="19">
        <v>0</v>
      </c>
    </row>
    <row r="80" spans="1:2" ht="15.75">
      <c r="A80" s="19">
        <v>-77</v>
      </c>
      <c r="B80" s="19">
        <v>2</v>
      </c>
    </row>
    <row r="81" spans="1:2" ht="15.75">
      <c r="A81" s="19">
        <v>-78</v>
      </c>
      <c r="B81" s="19">
        <v>4</v>
      </c>
    </row>
    <row r="82" spans="1:2" ht="15.75">
      <c r="A82" s="19">
        <v>-79</v>
      </c>
      <c r="B82" s="19">
        <v>4</v>
      </c>
    </row>
    <row r="83" spans="1:2" ht="15.75">
      <c r="A83" s="18">
        <v>-80</v>
      </c>
      <c r="B83" s="18">
        <v>9</v>
      </c>
    </row>
    <row r="84" spans="1:2" ht="15.75">
      <c r="A84" s="18">
        <v>-81</v>
      </c>
      <c r="B84" s="18">
        <v>7</v>
      </c>
    </row>
    <row r="85" spans="1:2" ht="15.75">
      <c r="A85" s="18">
        <v>-82</v>
      </c>
      <c r="B85" s="18">
        <v>0</v>
      </c>
    </row>
    <row r="86" spans="1:2" ht="15.75">
      <c r="A86" s="18">
        <v>-83</v>
      </c>
      <c r="B86" s="18">
        <v>7</v>
      </c>
    </row>
    <row r="87" spans="1:2" ht="15.75">
      <c r="A87" s="18">
        <v>-84</v>
      </c>
      <c r="B87" s="18">
        <v>2</v>
      </c>
    </row>
    <row r="88" spans="1:2" ht="15.75">
      <c r="A88" s="18">
        <v>-85</v>
      </c>
      <c r="B88" s="18">
        <v>0</v>
      </c>
    </row>
    <row r="89" spans="1:2" ht="15.75">
      <c r="A89" s="18">
        <v>-86</v>
      </c>
      <c r="B89" s="18">
        <v>7</v>
      </c>
    </row>
    <row r="90" spans="1:2" ht="15.75">
      <c r="A90" s="18">
        <v>-87</v>
      </c>
      <c r="B90" s="18">
        <v>2</v>
      </c>
    </row>
    <row r="91" spans="1:2" ht="15.75">
      <c r="A91" s="18">
        <v>-88</v>
      </c>
      <c r="B91" s="18">
        <v>0</v>
      </c>
    </row>
    <row r="92" spans="1:2" ht="15.75">
      <c r="A92" s="18">
        <v>-89</v>
      </c>
      <c r="B92" s="18">
        <v>4</v>
      </c>
    </row>
    <row r="93" spans="1:2" ht="15.75">
      <c r="A93" s="19">
        <v>-90</v>
      </c>
      <c r="B93" s="19">
        <v>1</v>
      </c>
    </row>
    <row r="94" spans="1:2" ht="15.75">
      <c r="A94" s="19">
        <v>-91</v>
      </c>
      <c r="B94" s="19">
        <v>8</v>
      </c>
    </row>
    <row r="95" spans="1:2" ht="15.75">
      <c r="A95" s="19">
        <v>-92</v>
      </c>
      <c r="B95" s="19">
        <v>9</v>
      </c>
    </row>
    <row r="96" spans="1:2" ht="15.75">
      <c r="A96" s="19">
        <v>-93</v>
      </c>
      <c r="B96" s="19">
        <v>3</v>
      </c>
    </row>
    <row r="97" spans="1:2" ht="15.75">
      <c r="A97" s="19">
        <v>-94</v>
      </c>
      <c r="B97" s="19">
        <v>9</v>
      </c>
    </row>
    <row r="98" spans="1:2" ht="15.75">
      <c r="A98" s="19">
        <v>-95</v>
      </c>
      <c r="B98" s="19">
        <v>1</v>
      </c>
    </row>
    <row r="99" spans="1:2" ht="15.75">
      <c r="A99" s="19">
        <v>-96</v>
      </c>
      <c r="B99" s="19">
        <v>1</v>
      </c>
    </row>
    <row r="100" spans="1:2" ht="15.75">
      <c r="A100" s="19">
        <v>-97</v>
      </c>
      <c r="B100" s="19">
        <v>3</v>
      </c>
    </row>
    <row r="101" spans="1:2" ht="15.75">
      <c r="A101" s="19">
        <v>-98</v>
      </c>
      <c r="B101" s="19">
        <v>7</v>
      </c>
    </row>
    <row r="102" spans="1:2" ht="15.75">
      <c r="A102" s="19">
        <v>-99</v>
      </c>
      <c r="B102" s="19">
        <v>4</v>
      </c>
    </row>
    <row r="103" spans="1:2" ht="15.75">
      <c r="A103" s="17">
        <v>-100</v>
      </c>
      <c r="B103" s="17">
        <v>8</v>
      </c>
    </row>
    <row r="104" spans="1:2" ht="15.75">
      <c r="A104" s="17">
        <v>-101</v>
      </c>
      <c r="B104" s="17">
        <v>4</v>
      </c>
    </row>
    <row r="105" spans="1:2" ht="15.75">
      <c r="A105" s="17">
        <v>-102</v>
      </c>
      <c r="B105" s="17">
        <v>7</v>
      </c>
    </row>
    <row r="106" spans="1:2" ht="15.75">
      <c r="A106" s="17">
        <v>-103</v>
      </c>
      <c r="B106" s="17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P58"/>
  <sheetViews>
    <sheetView topLeftCell="A7" workbookViewId="0">
      <selection activeCell="M13" sqref="M13"/>
    </sheetView>
  </sheetViews>
  <sheetFormatPr baseColWidth="10" defaultRowHeight="15"/>
  <cols>
    <col min="1" max="93" width="3.140625" customWidth="1"/>
  </cols>
  <sheetData>
    <row r="1" spans="1:9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4"/>
    </row>
    <row r="2" spans="1:9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4"/>
    </row>
    <row r="3" spans="1:94">
      <c r="A3" s="25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5"/>
      <c r="CO3" s="25"/>
      <c r="CP3" s="24"/>
    </row>
    <row r="4" spans="1:94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5"/>
      <c r="CO4" s="25"/>
      <c r="CP4" s="24"/>
    </row>
    <row r="5" spans="1:94">
      <c r="A5" s="25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5"/>
      <c r="CO5" s="25"/>
      <c r="CP5" s="24"/>
    </row>
    <row r="6" spans="1:94">
      <c r="A6" s="2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5"/>
      <c r="CO6" s="25"/>
      <c r="CP6" s="24"/>
    </row>
    <row r="7" spans="1:94">
      <c r="A7" s="25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5"/>
      <c r="CO7" s="25"/>
      <c r="CP7" s="24"/>
    </row>
    <row r="8" spans="1:94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5"/>
      <c r="CO8" s="25"/>
      <c r="CP8" s="24"/>
    </row>
    <row r="9" spans="1:94">
      <c r="A9" s="25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1"/>
      <c r="Y9" s="31"/>
      <c r="Z9" s="31"/>
      <c r="AA9" s="31"/>
      <c r="AB9" s="31"/>
      <c r="AC9" s="31"/>
      <c r="AD9" s="31">
        <v>13</v>
      </c>
      <c r="AE9" s="31"/>
      <c r="AF9" s="31"/>
      <c r="AG9" s="31"/>
      <c r="AH9" s="31"/>
      <c r="AI9" s="31"/>
      <c r="AJ9" s="31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5"/>
      <c r="CO9" s="25"/>
      <c r="CP9" s="24"/>
    </row>
    <row r="10" spans="1:94">
      <c r="A10" s="25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5"/>
      <c r="CO10" s="25"/>
      <c r="CP10" s="24"/>
    </row>
    <row r="11" spans="1:94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5"/>
      <c r="CO11" s="25"/>
      <c r="CP11" s="24"/>
    </row>
    <row r="12" spans="1:94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5"/>
      <c r="CO12" s="25"/>
      <c r="CP12" s="24"/>
    </row>
    <row r="13" spans="1:94">
      <c r="A13" s="25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>
        <v>21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5"/>
      <c r="CO13" s="25"/>
      <c r="CP13" s="24"/>
    </row>
    <row r="14" spans="1:94">
      <c r="A14" s="25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5"/>
      <c r="CO14" s="25"/>
      <c r="CP14" s="24"/>
    </row>
    <row r="15" spans="1:94">
      <c r="A15" s="25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5"/>
      <c r="CO15" s="25"/>
      <c r="CP15" s="24"/>
    </row>
    <row r="16" spans="1:94">
      <c r="A16" s="25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  <c r="Y16" s="27"/>
      <c r="Z16" s="27"/>
      <c r="AA16" s="26">
        <v>2</v>
      </c>
      <c r="AB16" s="26">
        <v>2</v>
      </c>
      <c r="AC16" s="29"/>
      <c r="AD16" s="29"/>
      <c r="AE16" s="29"/>
      <c r="AF16" s="29"/>
      <c r="AG16" s="29"/>
      <c r="AH16" s="29"/>
      <c r="AI16" s="29"/>
      <c r="AJ16" s="29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5"/>
      <c r="CO16" s="25"/>
      <c r="CP16" s="24"/>
    </row>
    <row r="17" spans="1:94">
      <c r="A17" s="25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27">
        <v>3</v>
      </c>
      <c r="Z17" s="27"/>
      <c r="AA17" s="26">
        <v>2</v>
      </c>
      <c r="AB17" s="26">
        <v>2</v>
      </c>
      <c r="AC17" s="29"/>
      <c r="AD17" s="29"/>
      <c r="AE17" s="29"/>
      <c r="AF17" s="29"/>
      <c r="AG17" s="29"/>
      <c r="AH17" s="29"/>
      <c r="AI17" s="29"/>
      <c r="AJ17" s="29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5"/>
      <c r="CO17" s="25"/>
      <c r="CP17" s="24"/>
    </row>
    <row r="18" spans="1:94">
      <c r="A18" s="25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  <c r="Y18" s="27"/>
      <c r="Z18" s="27"/>
      <c r="AA18" s="25">
        <v>1</v>
      </c>
      <c r="AB18" s="25">
        <v>1</v>
      </c>
      <c r="AC18" s="29"/>
      <c r="AD18" s="29"/>
      <c r="AE18" s="29"/>
      <c r="AF18" s="29"/>
      <c r="AG18" s="29"/>
      <c r="AH18" s="29"/>
      <c r="AI18" s="29"/>
      <c r="AJ18" s="29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5"/>
      <c r="CO18" s="25"/>
      <c r="CP18" s="24"/>
    </row>
    <row r="19" spans="1:94">
      <c r="A19" s="25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8"/>
      <c r="Y19" s="28"/>
      <c r="Z19" s="28"/>
      <c r="AA19" s="28"/>
      <c r="AB19" s="28"/>
      <c r="AC19" s="29"/>
      <c r="AD19" s="29"/>
      <c r="AE19" s="29"/>
      <c r="AF19" s="29">
        <v>8</v>
      </c>
      <c r="AG19" s="29">
        <v>8</v>
      </c>
      <c r="AH19" s="29"/>
      <c r="AI19" s="29"/>
      <c r="AJ19" s="29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5"/>
      <c r="CO19" s="25"/>
      <c r="CP19" s="24"/>
    </row>
    <row r="20" spans="1:94">
      <c r="A20" s="25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8"/>
      <c r="Y20" s="28"/>
      <c r="Z20" s="28"/>
      <c r="AA20" s="28"/>
      <c r="AB20" s="28"/>
      <c r="AC20" s="29"/>
      <c r="AD20" s="29"/>
      <c r="AE20" s="29"/>
      <c r="AF20" s="29">
        <v>8</v>
      </c>
      <c r="AG20" s="29">
        <v>8</v>
      </c>
      <c r="AH20" s="29"/>
      <c r="AI20" s="29"/>
      <c r="AJ20" s="29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5"/>
      <c r="CO20" s="25"/>
      <c r="CP20" s="24"/>
    </row>
    <row r="21" spans="1:94">
      <c r="A21" s="25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8"/>
      <c r="Y21" s="28"/>
      <c r="Z21" s="28">
        <v>5</v>
      </c>
      <c r="AA21" s="28"/>
      <c r="AB21" s="28"/>
      <c r="AC21" s="29"/>
      <c r="AD21" s="29"/>
      <c r="AE21" s="29"/>
      <c r="AF21" s="29"/>
      <c r="AG21" s="29"/>
      <c r="AH21" s="29"/>
      <c r="AI21" s="29"/>
      <c r="AJ21" s="29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5"/>
      <c r="CO21" s="25"/>
      <c r="CP21" s="24"/>
    </row>
    <row r="22" spans="1:94">
      <c r="A22" s="2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8"/>
      <c r="Y22" s="28"/>
      <c r="Z22" s="28"/>
      <c r="AA22" s="28"/>
      <c r="AB22" s="28"/>
      <c r="AC22" s="29"/>
      <c r="AD22" s="29"/>
      <c r="AE22" s="29"/>
      <c r="AF22" s="29"/>
      <c r="AG22" s="29"/>
      <c r="AH22" s="29"/>
      <c r="AI22" s="29"/>
      <c r="AJ22" s="29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5"/>
      <c r="CO22" s="25"/>
      <c r="CP22" s="24"/>
    </row>
    <row r="23" spans="1:94">
      <c r="A23" s="25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8"/>
      <c r="Y23" s="28"/>
      <c r="Z23" s="28"/>
      <c r="AA23" s="28"/>
      <c r="AB23" s="28"/>
      <c r="AC23" s="29"/>
      <c r="AD23" s="29"/>
      <c r="AE23" s="29"/>
      <c r="AF23" s="29"/>
      <c r="AG23" s="29"/>
      <c r="AH23" s="29"/>
      <c r="AI23" s="29"/>
      <c r="AJ23" s="29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5"/>
      <c r="CO23" s="25"/>
      <c r="CP23" s="24"/>
    </row>
    <row r="24" spans="1:94">
      <c r="A24" s="25"/>
      <c r="B24" s="25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5"/>
      <c r="CO24" s="25"/>
      <c r="CP24" s="24"/>
    </row>
    <row r="25" spans="1:94">
      <c r="A25" s="25"/>
      <c r="B25" s="25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5"/>
      <c r="CO25" s="25"/>
      <c r="CP25" s="24"/>
    </row>
    <row r="26" spans="1:94">
      <c r="A26" s="25"/>
      <c r="B26" s="25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5"/>
      <c r="CO26" s="25"/>
      <c r="CP26" s="24"/>
    </row>
    <row r="27" spans="1:94">
      <c r="A27" s="25"/>
      <c r="B27" s="2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5"/>
      <c r="CO27" s="25"/>
      <c r="CP27" s="24"/>
    </row>
    <row r="28" spans="1:94">
      <c r="A28" s="25"/>
      <c r="B28" s="2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5"/>
      <c r="CO28" s="25"/>
      <c r="CP28" s="24"/>
    </row>
    <row r="29" spans="1:94">
      <c r="A29" s="25"/>
      <c r="B29" s="2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5"/>
      <c r="CO29" s="25"/>
      <c r="CP29" s="24"/>
    </row>
    <row r="30" spans="1:94">
      <c r="A30" s="25"/>
      <c r="B30" s="2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>
        <v>55</v>
      </c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5"/>
      <c r="CO30" s="25"/>
      <c r="CP30" s="24"/>
    </row>
    <row r="31" spans="1:94">
      <c r="A31" s="25"/>
      <c r="B31" s="2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5"/>
      <c r="CO31" s="25"/>
      <c r="CP31" s="24"/>
    </row>
    <row r="32" spans="1:94">
      <c r="A32" s="25"/>
      <c r="B32" s="2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5"/>
      <c r="CO32" s="25"/>
      <c r="CP32" s="24"/>
    </row>
    <row r="33" spans="1:94">
      <c r="A33" s="25"/>
      <c r="B33" s="25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5"/>
      <c r="CO33" s="25"/>
      <c r="CP33" s="24"/>
    </row>
    <row r="34" spans="1:94">
      <c r="A34" s="25"/>
      <c r="B34" s="25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5"/>
      <c r="CO34" s="25"/>
      <c r="CP34" s="24"/>
    </row>
    <row r="35" spans="1:94">
      <c r="A35" s="25"/>
      <c r="B35" s="25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5"/>
      <c r="CO35" s="25"/>
      <c r="CP35" s="24"/>
    </row>
    <row r="36" spans="1:94">
      <c r="A36" s="25"/>
      <c r="B36" s="25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5"/>
      <c r="CO36" s="25"/>
      <c r="CP36" s="24"/>
    </row>
    <row r="37" spans="1:94">
      <c r="A37" s="25"/>
      <c r="B37" s="2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5"/>
      <c r="CO37" s="25"/>
      <c r="CP37" s="24"/>
    </row>
    <row r="38" spans="1:94">
      <c r="A38" s="25"/>
      <c r="B38" s="25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5"/>
      <c r="CO38" s="25"/>
      <c r="CP38" s="24"/>
    </row>
    <row r="39" spans="1:94">
      <c r="A39" s="25"/>
      <c r="B39" s="25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5"/>
      <c r="CO39" s="25"/>
      <c r="CP39" s="24"/>
    </row>
    <row r="40" spans="1:94">
      <c r="A40" s="25"/>
      <c r="B40" s="25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>
        <v>34</v>
      </c>
      <c r="S40" s="30">
        <v>34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5"/>
      <c r="CO40" s="25"/>
      <c r="CP40" s="24"/>
    </row>
    <row r="41" spans="1:94">
      <c r="A41" s="25"/>
      <c r="B41" s="25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>
        <v>34</v>
      </c>
      <c r="S41" s="30">
        <v>34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5"/>
      <c r="CO41" s="25"/>
      <c r="CP41" s="24"/>
    </row>
    <row r="42" spans="1:94">
      <c r="A42" s="25"/>
      <c r="B42" s="25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5"/>
      <c r="CO42" s="25"/>
      <c r="CP42" s="24"/>
    </row>
    <row r="43" spans="1:94">
      <c r="A43" s="25"/>
      <c r="B43" s="25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5"/>
      <c r="CO43" s="25"/>
      <c r="CP43" s="24"/>
    </row>
    <row r="44" spans="1:94">
      <c r="A44" s="25"/>
      <c r="B44" s="25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5"/>
      <c r="CO44" s="25"/>
      <c r="CP44" s="24"/>
    </row>
    <row r="45" spans="1:94">
      <c r="A45" s="25"/>
      <c r="B45" s="25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5"/>
      <c r="CO45" s="25"/>
      <c r="CP45" s="24"/>
    </row>
    <row r="46" spans="1:94">
      <c r="A46" s="25"/>
      <c r="B46" s="25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5"/>
      <c r="CO46" s="25"/>
      <c r="CP46" s="24"/>
    </row>
    <row r="47" spans="1:94">
      <c r="A47" s="25"/>
      <c r="B47" s="25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5"/>
      <c r="CO47" s="25"/>
      <c r="CP47" s="24"/>
    </row>
    <row r="48" spans="1:94">
      <c r="A48" s="25"/>
      <c r="B48" s="25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5"/>
      <c r="CO48" s="25"/>
      <c r="CP48" s="24"/>
    </row>
    <row r="49" spans="1:94">
      <c r="A49" s="25"/>
      <c r="B49" s="25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5"/>
      <c r="CO49" s="25"/>
      <c r="CP49" s="24"/>
    </row>
    <row r="50" spans="1:94">
      <c r="A50" s="25"/>
      <c r="B50" s="25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5"/>
      <c r="CO50" s="25"/>
      <c r="CP50" s="24"/>
    </row>
    <row r="51" spans="1:94">
      <c r="A51" s="25"/>
      <c r="B51" s="25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5"/>
      <c r="CO51" s="25"/>
      <c r="CP51" s="24"/>
    </row>
    <row r="52" spans="1:94">
      <c r="A52" s="25"/>
      <c r="B52" s="25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5"/>
      <c r="CO52" s="25"/>
      <c r="CP52" s="24"/>
    </row>
    <row r="53" spans="1:94">
      <c r="A53" s="25"/>
      <c r="B53" s="25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5"/>
      <c r="CO53" s="25"/>
      <c r="CP53" s="24"/>
    </row>
    <row r="54" spans="1:94">
      <c r="A54" s="25"/>
      <c r="B54" s="25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5"/>
      <c r="CO54" s="25"/>
      <c r="CP54" s="24"/>
    </row>
    <row r="55" spans="1:94">
      <c r="A55" s="25"/>
      <c r="B55" s="25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5"/>
      <c r="CO55" s="25"/>
      <c r="CP55" s="24"/>
    </row>
    <row r="56" spans="1:94">
      <c r="A56" s="25"/>
      <c r="B56" s="25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5"/>
      <c r="CO56" s="25"/>
      <c r="CP56" s="24"/>
    </row>
    <row r="57" spans="1:94">
      <c r="A57" s="25"/>
      <c r="B57" s="25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5"/>
      <c r="CO57" s="25"/>
      <c r="CP57" s="24"/>
    </row>
    <row r="58" spans="1:94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N6"/>
  <sheetViews>
    <sheetView workbookViewId="0">
      <selection activeCell="H39" sqref="H39"/>
    </sheetView>
  </sheetViews>
  <sheetFormatPr baseColWidth="10" defaultRowHeight="15"/>
  <cols>
    <col min="1" max="48" width="7.7109375" customWidth="1"/>
  </cols>
  <sheetData>
    <row r="1" spans="2:40">
      <c r="B1" s="16" t="s">
        <v>27</v>
      </c>
      <c r="C1" s="71">
        <v>3</v>
      </c>
      <c r="D1" s="54">
        <v>4</v>
      </c>
      <c r="E1" s="71">
        <v>5</v>
      </c>
      <c r="F1" s="54">
        <v>6</v>
      </c>
      <c r="G1" s="54">
        <v>7</v>
      </c>
      <c r="H1" s="71">
        <v>8</v>
      </c>
      <c r="I1" s="54">
        <v>9</v>
      </c>
      <c r="J1" s="54">
        <v>10</v>
      </c>
      <c r="K1" s="54">
        <v>11</v>
      </c>
      <c r="L1" s="54">
        <v>12</v>
      </c>
      <c r="M1" s="71">
        <v>13</v>
      </c>
      <c r="N1" s="54">
        <v>14</v>
      </c>
      <c r="O1" s="54">
        <v>15</v>
      </c>
      <c r="P1" s="54">
        <v>16</v>
      </c>
      <c r="Q1" s="54">
        <v>17</v>
      </c>
      <c r="R1" s="54">
        <v>18</v>
      </c>
      <c r="S1" s="54">
        <v>19</v>
      </c>
      <c r="T1" s="54">
        <v>20</v>
      </c>
      <c r="U1" s="71">
        <v>21</v>
      </c>
      <c r="V1" s="54">
        <v>22</v>
      </c>
      <c r="W1" s="54">
        <v>23</v>
      </c>
      <c r="X1" s="54">
        <v>24</v>
      </c>
      <c r="Y1" s="54">
        <v>25</v>
      </c>
      <c r="Z1" s="54">
        <v>26</v>
      </c>
      <c r="AA1" s="54">
        <v>27</v>
      </c>
      <c r="AB1" s="54">
        <v>28</v>
      </c>
      <c r="AC1" s="54">
        <v>29</v>
      </c>
      <c r="AD1" s="54">
        <v>30</v>
      </c>
      <c r="AE1" s="54">
        <v>31</v>
      </c>
      <c r="AF1" s="54">
        <v>32</v>
      </c>
      <c r="AG1" s="54">
        <v>33</v>
      </c>
      <c r="AH1" s="71">
        <v>34</v>
      </c>
      <c r="AI1" s="54">
        <v>35</v>
      </c>
      <c r="AJ1" s="54">
        <v>36</v>
      </c>
      <c r="AK1" s="54">
        <v>37</v>
      </c>
      <c r="AL1" s="54">
        <v>38</v>
      </c>
      <c r="AM1" s="54">
        <v>39</v>
      </c>
      <c r="AN1" s="54">
        <v>40</v>
      </c>
    </row>
    <row r="2" spans="2:40">
      <c r="B2" s="16" t="s">
        <v>82</v>
      </c>
      <c r="C2" s="33">
        <f>PI()*2/C1</f>
        <v>2.0943951023931953</v>
      </c>
      <c r="D2" s="33">
        <f t="shared" ref="D2:AN2" si="0">PI()*2/D1</f>
        <v>1.5707963267948966</v>
      </c>
      <c r="E2" s="33">
        <f t="shared" ref="E2:S2" si="1">PI()*2/E1</f>
        <v>1.2566370614359172</v>
      </c>
      <c r="F2" s="33">
        <f t="shared" si="1"/>
        <v>1.0471975511965976</v>
      </c>
      <c r="G2" s="33">
        <f t="shared" si="1"/>
        <v>0.89759790102565518</v>
      </c>
      <c r="H2" s="33">
        <f t="shared" si="1"/>
        <v>0.78539816339744828</v>
      </c>
      <c r="I2" s="33">
        <f t="shared" si="1"/>
        <v>0.69813170079773179</v>
      </c>
      <c r="J2" s="33">
        <f t="shared" si="1"/>
        <v>0.62831853071795862</v>
      </c>
      <c r="K2" s="33">
        <f t="shared" si="1"/>
        <v>0.5711986642890533</v>
      </c>
      <c r="L2" s="33">
        <f t="shared" si="1"/>
        <v>0.52359877559829882</v>
      </c>
      <c r="M2" s="33">
        <f t="shared" si="1"/>
        <v>0.483321946706122</v>
      </c>
      <c r="N2" s="33">
        <f t="shared" si="1"/>
        <v>0.44879895051282759</v>
      </c>
      <c r="O2" s="33">
        <f t="shared" si="1"/>
        <v>0.41887902047863906</v>
      </c>
      <c r="P2" s="33">
        <f t="shared" si="1"/>
        <v>0.39269908169872414</v>
      </c>
      <c r="Q2" s="33">
        <f t="shared" si="1"/>
        <v>0.36959913571644626</v>
      </c>
      <c r="R2" s="33">
        <f t="shared" si="1"/>
        <v>0.3490658503988659</v>
      </c>
      <c r="S2" s="33">
        <f t="shared" si="1"/>
        <v>0.33069396353576769</v>
      </c>
      <c r="T2" s="33">
        <f t="shared" si="0"/>
        <v>0.31415926535897931</v>
      </c>
      <c r="U2" s="33">
        <f t="shared" si="0"/>
        <v>0.29919930034188508</v>
      </c>
      <c r="V2" s="33">
        <f t="shared" si="0"/>
        <v>0.28559933214452665</v>
      </c>
      <c r="W2" s="33">
        <f t="shared" si="0"/>
        <v>0.27318196987737331</v>
      </c>
      <c r="X2" s="33">
        <f t="shared" si="0"/>
        <v>0.26179938779914941</v>
      </c>
      <c r="Y2" s="33">
        <f t="shared" si="0"/>
        <v>0.25132741228718347</v>
      </c>
      <c r="Z2" s="33">
        <f t="shared" ref="Z2:AM2" si="2">PI()*2/Z1</f>
        <v>0.241660973353061</v>
      </c>
      <c r="AA2" s="33">
        <f t="shared" si="2"/>
        <v>0.23271056693257727</v>
      </c>
      <c r="AB2" s="33">
        <f t="shared" si="2"/>
        <v>0.22439947525641379</v>
      </c>
      <c r="AC2" s="33">
        <f t="shared" si="2"/>
        <v>0.21666156231653746</v>
      </c>
      <c r="AD2" s="33">
        <f t="shared" si="2"/>
        <v>0.20943951023931953</v>
      </c>
      <c r="AE2" s="33">
        <f t="shared" si="2"/>
        <v>0.2026833970057931</v>
      </c>
      <c r="AF2" s="33">
        <f t="shared" si="2"/>
        <v>0.19634954084936207</v>
      </c>
      <c r="AG2" s="33">
        <f t="shared" si="2"/>
        <v>0.19039955476301776</v>
      </c>
      <c r="AH2" s="33">
        <f t="shared" si="2"/>
        <v>0.18479956785822313</v>
      </c>
      <c r="AI2" s="33">
        <f t="shared" si="2"/>
        <v>0.17951958020513104</v>
      </c>
      <c r="AJ2" s="33">
        <f t="shared" si="2"/>
        <v>0.17453292519943295</v>
      </c>
      <c r="AK2" s="33">
        <f t="shared" si="2"/>
        <v>0.16981581911296179</v>
      </c>
      <c r="AL2" s="33">
        <f t="shared" si="2"/>
        <v>0.16534698176788384</v>
      </c>
      <c r="AM2" s="33">
        <f t="shared" si="2"/>
        <v>0.16110731556870733</v>
      </c>
      <c r="AN2" s="33">
        <f t="shared" si="0"/>
        <v>0.15707963267948966</v>
      </c>
    </row>
    <row r="3" spans="2:40">
      <c r="B3" s="16" t="s">
        <v>86</v>
      </c>
      <c r="C3" s="33">
        <f>PI()/2-C2/2</f>
        <v>0.52359877559829893</v>
      </c>
      <c r="D3" s="33">
        <f t="shared" ref="D3:AN3" si="3">PI()/2-D2/2</f>
        <v>0.78539816339744828</v>
      </c>
      <c r="E3" s="33">
        <f t="shared" ref="E3:S3" si="4">PI()/2-E2/2</f>
        <v>0.94247779607693793</v>
      </c>
      <c r="F3" s="33">
        <f t="shared" si="4"/>
        <v>1.0471975511965979</v>
      </c>
      <c r="G3" s="33">
        <f t="shared" si="4"/>
        <v>1.121997376282069</v>
      </c>
      <c r="H3" s="33">
        <f t="shared" si="4"/>
        <v>1.1780972450961724</v>
      </c>
      <c r="I3" s="33">
        <f t="shared" si="4"/>
        <v>1.2217304763960306</v>
      </c>
      <c r="J3" s="33">
        <f t="shared" si="4"/>
        <v>1.2566370614359172</v>
      </c>
      <c r="K3" s="33">
        <f t="shared" si="4"/>
        <v>1.2851969946503699</v>
      </c>
      <c r="L3" s="33">
        <f t="shared" si="4"/>
        <v>1.3089969389957472</v>
      </c>
      <c r="M3" s="33">
        <f t="shared" si="4"/>
        <v>1.3291353534418355</v>
      </c>
      <c r="N3" s="33">
        <f t="shared" si="4"/>
        <v>1.3463968515384828</v>
      </c>
      <c r="O3" s="33">
        <f t="shared" si="4"/>
        <v>1.3613568165555769</v>
      </c>
      <c r="P3" s="33">
        <f t="shared" si="4"/>
        <v>1.3744467859455345</v>
      </c>
      <c r="Q3" s="33">
        <f t="shared" si="4"/>
        <v>1.3859967589366735</v>
      </c>
      <c r="R3" s="33">
        <f t="shared" si="4"/>
        <v>1.3962634015954636</v>
      </c>
      <c r="S3" s="33">
        <f t="shared" si="4"/>
        <v>1.4054493450270127</v>
      </c>
      <c r="T3" s="33">
        <f t="shared" si="3"/>
        <v>1.4137166941154069</v>
      </c>
      <c r="U3" s="33">
        <f t="shared" si="3"/>
        <v>1.4211966766239541</v>
      </c>
      <c r="V3" s="33">
        <f t="shared" si="3"/>
        <v>1.4279966607226333</v>
      </c>
      <c r="W3" s="33">
        <f t="shared" si="3"/>
        <v>1.43420534185621</v>
      </c>
      <c r="X3" s="33">
        <f t="shared" si="3"/>
        <v>1.4398966328953218</v>
      </c>
      <c r="Y3" s="33">
        <f t="shared" si="3"/>
        <v>1.4451326206513049</v>
      </c>
      <c r="Z3" s="33">
        <f t="shared" ref="Z3:AM3" si="5">PI()/2-Z2/2</f>
        <v>1.4499658401183662</v>
      </c>
      <c r="AA3" s="33">
        <f t="shared" si="5"/>
        <v>1.4544410433286079</v>
      </c>
      <c r="AB3" s="33">
        <f t="shared" si="5"/>
        <v>1.4585965891666897</v>
      </c>
      <c r="AC3" s="33">
        <f t="shared" si="5"/>
        <v>1.4624655456366278</v>
      </c>
      <c r="AD3" s="33">
        <f t="shared" si="5"/>
        <v>1.4660765716752369</v>
      </c>
      <c r="AE3" s="33">
        <f t="shared" si="5"/>
        <v>1.469454628292</v>
      </c>
      <c r="AF3" s="33">
        <f t="shared" si="5"/>
        <v>1.4726215563702154</v>
      </c>
      <c r="AG3" s="33">
        <f t="shared" si="5"/>
        <v>1.4755965494133876</v>
      </c>
      <c r="AH3" s="33">
        <f t="shared" si="5"/>
        <v>1.478396542865785</v>
      </c>
      <c r="AI3" s="33">
        <f t="shared" si="5"/>
        <v>1.481036536692331</v>
      </c>
      <c r="AJ3" s="33">
        <f t="shared" si="5"/>
        <v>1.4835298641951802</v>
      </c>
      <c r="AK3" s="33">
        <f t="shared" si="5"/>
        <v>1.4858884172384157</v>
      </c>
      <c r="AL3" s="33">
        <f t="shared" si="5"/>
        <v>1.4881228359109546</v>
      </c>
      <c r="AM3" s="33">
        <f t="shared" si="5"/>
        <v>1.4902426690105428</v>
      </c>
      <c r="AN3" s="33">
        <f t="shared" si="3"/>
        <v>1.4922565104551517</v>
      </c>
    </row>
    <row r="4" spans="2:40">
      <c r="B4" s="16" t="s">
        <v>83</v>
      </c>
      <c r="C4" s="33">
        <f>(SIN(C3)+COS(C3)*COS(C3))/SIN(C3)/SIN(C3)</f>
        <v>5</v>
      </c>
      <c r="D4" s="33">
        <f t="shared" ref="D4:AN4" si="6">(SIN(D3)+COS(D3)*COS(D3))/SIN(D3)/SIN(D3)</f>
        <v>2.4142135623730954</v>
      </c>
      <c r="E4" s="33">
        <f t="shared" ref="E4:S4" si="7">(SIN(E3)+COS(E3)*COS(E3))/SIN(E3)/SIN(E3)</f>
        <v>1.76393202250021</v>
      </c>
      <c r="F4" s="33">
        <f t="shared" si="7"/>
        <v>1.4880338717125845</v>
      </c>
      <c r="G4" s="33">
        <f t="shared" si="7"/>
        <v>1.3418303776543588</v>
      </c>
      <c r="H4" s="33">
        <f t="shared" si="7"/>
        <v>1.253965075546204</v>
      </c>
      <c r="I4" s="33">
        <f t="shared" si="7"/>
        <v>1.1966521039077065</v>
      </c>
      <c r="J4" s="33">
        <f t="shared" si="7"/>
        <v>1.1570350332383514</v>
      </c>
      <c r="K4" s="33">
        <f t="shared" si="7"/>
        <v>1.1284336335816902</v>
      </c>
      <c r="L4" s="33">
        <f t="shared" si="7"/>
        <v>1.1070729501345737</v>
      </c>
      <c r="M4" s="33">
        <f t="shared" si="7"/>
        <v>1.0906791679145378</v>
      </c>
      <c r="N4" s="33">
        <f t="shared" si="7"/>
        <v>1.0778119468742409</v>
      </c>
      <c r="O4" s="33">
        <f t="shared" si="7"/>
        <v>1.0675208867740111</v>
      </c>
      <c r="P4" s="33">
        <f t="shared" si="7"/>
        <v>1.0591572881048985</v>
      </c>
      <c r="Q4" s="33">
        <f t="shared" si="7"/>
        <v>1.0522655586053227</v>
      </c>
      <c r="R4" s="33">
        <f t="shared" si="7"/>
        <v>1.0465178160115085</v>
      </c>
      <c r="S4" s="33">
        <f t="shared" si="7"/>
        <v>1.0416730418799789</v>
      </c>
      <c r="T4" s="33">
        <f t="shared" si="6"/>
        <v>1.0375507567249194</v>
      </c>
      <c r="U4" s="33">
        <f t="shared" si="6"/>
        <v>1.0340135845012615</v>
      </c>
      <c r="V4" s="33">
        <f t="shared" si="6"/>
        <v>1.0309554243621413</v>
      </c>
      <c r="W4" s="33">
        <f t="shared" si="6"/>
        <v>1.0282932539924299</v>
      </c>
      <c r="X4" s="33">
        <f t="shared" si="6"/>
        <v>1.0259613407011521</v>
      </c>
      <c r="Y4" s="33">
        <f t="shared" si="6"/>
        <v>1.0239070826678771</v>
      </c>
      <c r="Z4" s="33">
        <f t="shared" ref="Z4:AM4" si="8">(SIN(Z3)+COS(Z3)*COS(Z3))/SIN(Z3)/SIN(Z3)</f>
        <v>1.0220879748753098</v>
      </c>
      <c r="AA4" s="33">
        <f t="shared" si="8"/>
        <v>1.0204693643446485</v>
      </c>
      <c r="AB4" s="33">
        <f t="shared" si="8"/>
        <v>1.0190227679659118</v>
      </c>
      <c r="AC4" s="33">
        <f t="shared" si="8"/>
        <v>1.0177245970590243</v>
      </c>
      <c r="AD4" s="33">
        <f t="shared" si="8"/>
        <v>1.0165551798342991</v>
      </c>
      <c r="AE4" s="33">
        <f t="shared" si="8"/>
        <v>1.015498004672458</v>
      </c>
      <c r="AF4" s="33">
        <f t="shared" si="8"/>
        <v>1.0145391289115753</v>
      </c>
      <c r="AG4" s="33">
        <f t="shared" si="8"/>
        <v>1.0136667129640768</v>
      </c>
      <c r="AH4" s="33">
        <f t="shared" si="8"/>
        <v>1.0128706502505425</v>
      </c>
      <c r="AI4" s="33">
        <f t="shared" si="8"/>
        <v>1.0121422710421062</v>
      </c>
      <c r="AJ4" s="33">
        <f t="shared" si="8"/>
        <v>1.0114741037888997</v>
      </c>
      <c r="AK4" s="33">
        <f t="shared" si="8"/>
        <v>1.0108596815110431</v>
      </c>
      <c r="AL4" s="33">
        <f t="shared" si="8"/>
        <v>1.0102933837730677</v>
      </c>
      <c r="AM4" s="33">
        <f t="shared" si="8"/>
        <v>1.0097703069507769</v>
      </c>
      <c r="AN4" s="33">
        <f t="shared" si="6"/>
        <v>1.0092861571399336</v>
      </c>
    </row>
    <row r="5" spans="2:40">
      <c r="B5" s="16" t="s">
        <v>84</v>
      </c>
      <c r="C5" s="33">
        <f>C4+SQRT(C4*C4-1)</f>
        <v>9.8989794855663558</v>
      </c>
      <c r="D5" s="33">
        <f t="shared" ref="D5:AN5" si="9">D4+SQRT(D4*D4-1)</f>
        <v>4.6115817893087154</v>
      </c>
      <c r="E5" s="33">
        <f t="shared" ref="E5:S5" si="10">E4+SQRT(E4*E4-1)</f>
        <v>3.2170170785109313</v>
      </c>
      <c r="F5" s="33">
        <f t="shared" si="10"/>
        <v>2.5899616385666304</v>
      </c>
      <c r="G5" s="33">
        <f t="shared" si="10"/>
        <v>2.2365419302767888</v>
      </c>
      <c r="H5" s="33">
        <f t="shared" si="10"/>
        <v>2.0105550640403664</v>
      </c>
      <c r="I5" s="33">
        <f t="shared" si="10"/>
        <v>1.8539011113521759</v>
      </c>
      <c r="J5" s="33">
        <f t="shared" si="10"/>
        <v>1.7390402463944477</v>
      </c>
      <c r="K5" s="33">
        <f t="shared" si="10"/>
        <v>1.6512743984407212</v>
      </c>
      <c r="L5" s="33">
        <f t="shared" si="10"/>
        <v>1.5820577045421953</v>
      </c>
      <c r="M5" s="33">
        <f t="shared" si="10"/>
        <v>1.5260882253797547</v>
      </c>
      <c r="N5" s="33">
        <f t="shared" si="10"/>
        <v>1.4799047133160677</v>
      </c>
      <c r="O5" s="33">
        <f t="shared" si="10"/>
        <v>1.4411528496716881</v>
      </c>
      <c r="P5" s="33">
        <f t="shared" si="10"/>
        <v>1.4081761428186848</v>
      </c>
      <c r="Q5" s="33">
        <f t="shared" si="10"/>
        <v>1.3797755673485239</v>
      </c>
      <c r="R5" s="33">
        <f t="shared" si="10"/>
        <v>1.3550620417385468</v>
      </c>
      <c r="S5" s="33">
        <f t="shared" si="10"/>
        <v>1.3333624763466529</v>
      </c>
      <c r="T5" s="33">
        <f t="shared" si="9"/>
        <v>1.3141580103905686</v>
      </c>
      <c r="U5" s="33">
        <f t="shared" si="9"/>
        <v>1.2970422767254128</v>
      </c>
      <c r="V5" s="33">
        <f t="shared" si="9"/>
        <v>1.2816925118097759</v>
      </c>
      <c r="W5" s="33">
        <f t="shared" si="9"/>
        <v>1.267849126820336</v>
      </c>
      <c r="X5" s="33">
        <f t="shared" si="9"/>
        <v>1.2553009853623083</v>
      </c>
      <c r="Y5" s="33">
        <f t="shared" si="9"/>
        <v>1.2438746119476389</v>
      </c>
      <c r="Z5" s="33">
        <f t="shared" ref="Z5:AM5" si="11">Z4+SQRT(Z4*Z4-1)</f>
        <v>1.2334261597466478</v>
      </c>
      <c r="AA5" s="33">
        <f t="shared" si="11"/>
        <v>1.2238353486339859</v>
      </c>
      <c r="AB5" s="33">
        <f t="shared" si="11"/>
        <v>1.2150008321284822</v>
      </c>
      <c r="AC5" s="33">
        <f t="shared" si="11"/>
        <v>1.2068366153417167</v>
      </c>
      <c r="AD5" s="33">
        <f t="shared" si="11"/>
        <v>1.1992692560516072</v>
      </c>
      <c r="AE5" s="33">
        <f t="shared" si="11"/>
        <v>1.1922356562743264</v>
      </c>
      <c r="AF5" s="33">
        <f t="shared" si="11"/>
        <v>1.1856813039960881</v>
      </c>
      <c r="AG5" s="33">
        <f t="shared" si="11"/>
        <v>1.1795588615769514</v>
      </c>
      <c r="AH5" s="33">
        <f t="shared" si="11"/>
        <v>1.1738270236532653</v>
      </c>
      <c r="AI5" s="33">
        <f t="shared" si="11"/>
        <v>1.1684495863868216</v>
      </c>
      <c r="AJ5" s="33">
        <f t="shared" si="11"/>
        <v>1.1633946838152993</v>
      </c>
      <c r="AK5" s="33">
        <f t="shared" si="11"/>
        <v>1.1586341573335193</v>
      </c>
      <c r="AL5" s="33">
        <f t="shared" si="11"/>
        <v>1.1541430320021646</v>
      </c>
      <c r="AM5" s="33">
        <f t="shared" si="11"/>
        <v>1.1498990791550106</v>
      </c>
      <c r="AN5" s="33">
        <f t="shared" si="9"/>
        <v>1.1458824491624289</v>
      </c>
    </row>
    <row r="6" spans="2:40">
      <c r="B6" s="16" t="s">
        <v>85</v>
      </c>
      <c r="C6" s="33">
        <f>C4-SQRT(C4*C4-1)</f>
        <v>0.10102051443364424</v>
      </c>
      <c r="D6" s="33">
        <f t="shared" ref="D6:AN6" si="12">D4-SQRT(D4*D4-1)</f>
        <v>0.21684533543747531</v>
      </c>
      <c r="E6" s="33">
        <f t="shared" ref="E6:S6" si="13">E4-SQRT(E4*E4-1)</f>
        <v>0.31084696648948862</v>
      </c>
      <c r="F6" s="33">
        <f t="shared" si="13"/>
        <v>0.38610610485853858</v>
      </c>
      <c r="G6" s="33">
        <f t="shared" si="13"/>
        <v>0.4471188250319289</v>
      </c>
      <c r="H6" s="33">
        <f t="shared" si="13"/>
        <v>0.49737508705204148</v>
      </c>
      <c r="I6" s="33">
        <f t="shared" si="13"/>
        <v>0.53940309646323703</v>
      </c>
      <c r="J6" s="33">
        <f t="shared" si="13"/>
        <v>0.57502982008225534</v>
      </c>
      <c r="K6" s="33">
        <f t="shared" si="13"/>
        <v>0.60559286872265938</v>
      </c>
      <c r="L6" s="33">
        <f t="shared" si="13"/>
        <v>0.63208819572695218</v>
      </c>
      <c r="M6" s="33">
        <f t="shared" si="13"/>
        <v>0.65527011044932082</v>
      </c>
      <c r="N6" s="33">
        <f t="shared" si="13"/>
        <v>0.67571918043241408</v>
      </c>
      <c r="O6" s="33">
        <f t="shared" si="13"/>
        <v>0.69388892387633416</v>
      </c>
      <c r="P6" s="33">
        <f t="shared" si="13"/>
        <v>0.71013843339111227</v>
      </c>
      <c r="Q6" s="33">
        <f t="shared" si="13"/>
        <v>0.72475554986212143</v>
      </c>
      <c r="R6" s="33">
        <f t="shared" si="13"/>
        <v>0.73797359028447018</v>
      </c>
      <c r="S6" s="33">
        <f t="shared" si="13"/>
        <v>0.74998360741330472</v>
      </c>
      <c r="T6" s="33">
        <f t="shared" si="12"/>
        <v>0.76094350305927017</v>
      </c>
      <c r="U6" s="33">
        <f t="shared" si="12"/>
        <v>0.77098489227711009</v>
      </c>
      <c r="V6" s="33">
        <f t="shared" si="12"/>
        <v>0.78021833691450659</v>
      </c>
      <c r="W6" s="33">
        <f t="shared" si="12"/>
        <v>0.78873738116452385</v>
      </c>
      <c r="X6" s="33">
        <f t="shared" si="12"/>
        <v>0.79662169603999589</v>
      </c>
      <c r="Y6" s="33">
        <f t="shared" si="12"/>
        <v>0.8039395533881154</v>
      </c>
      <c r="Z6" s="33">
        <f t="shared" ref="Z6:AM6" si="14">Z4-SQRT(Z4*Z4-1)</f>
        <v>0.81074979000397174</v>
      </c>
      <c r="AA6" s="33">
        <f t="shared" si="14"/>
        <v>0.81710338005531113</v>
      </c>
      <c r="AB6" s="33">
        <f t="shared" si="14"/>
        <v>0.82304470380334149</v>
      </c>
      <c r="AC6" s="33">
        <f t="shared" si="14"/>
        <v>0.82861257877633188</v>
      </c>
      <c r="AD6" s="33">
        <f t="shared" si="14"/>
        <v>0.83384110361699093</v>
      </c>
      <c r="AE6" s="33">
        <f t="shared" si="14"/>
        <v>0.8387603530705896</v>
      </c>
      <c r="AF6" s="33">
        <f t="shared" si="14"/>
        <v>0.84339695382706259</v>
      </c>
      <c r="AG6" s="33">
        <f t="shared" si="14"/>
        <v>0.84777456435120224</v>
      </c>
      <c r="AH6" s="33">
        <f t="shared" si="14"/>
        <v>0.85191427684781973</v>
      </c>
      <c r="AI6" s="33">
        <f t="shared" si="14"/>
        <v>0.85583495569739076</v>
      </c>
      <c r="AJ6" s="33">
        <f t="shared" si="14"/>
        <v>0.85955352376249994</v>
      </c>
      <c r="AK6" s="33">
        <f t="shared" si="14"/>
        <v>0.86308520568856695</v>
      </c>
      <c r="AL6" s="33">
        <f t="shared" si="14"/>
        <v>0.86644373554397069</v>
      </c>
      <c r="AM6" s="33">
        <f t="shared" si="14"/>
        <v>0.86964153474654327</v>
      </c>
      <c r="AN6" s="33">
        <f t="shared" si="12"/>
        <v>0.8726898651174384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Z60"/>
  <sheetViews>
    <sheetView topLeftCell="AP1" workbookViewId="0">
      <selection activeCell="O6" sqref="O6"/>
    </sheetView>
  </sheetViews>
  <sheetFormatPr baseColWidth="10" defaultRowHeight="15"/>
  <cols>
    <col min="1" max="3" width="7.7109375" customWidth="1"/>
    <col min="4" max="4" width="1.7109375" customWidth="1"/>
    <col min="5" max="9" width="7.7109375" customWidth="1"/>
    <col min="10" max="10" width="2.7109375" customWidth="1"/>
    <col min="11" max="13" width="7.7109375" style="51" customWidth="1"/>
    <col min="14" max="14" width="1.7109375" style="51" customWidth="1"/>
    <col min="15" max="19" width="7.7109375" style="51" customWidth="1"/>
    <col min="20" max="20" width="2.7109375" style="51" customWidth="1"/>
    <col min="21" max="23" width="7.7109375" customWidth="1"/>
    <col min="24" max="24" width="1.7109375" customWidth="1"/>
    <col min="25" max="29" width="7.7109375" customWidth="1"/>
    <col min="30" max="30" width="2.7109375" customWidth="1"/>
    <col min="31" max="33" width="7.7109375" customWidth="1"/>
    <col min="34" max="34" width="1.7109375" customWidth="1"/>
    <col min="35" max="39" width="7.7109375" customWidth="1"/>
    <col min="40" max="40" width="2.7109375" customWidth="1"/>
    <col min="41" max="43" width="7.7109375" customWidth="1"/>
    <col min="44" max="44" width="1.7109375" customWidth="1"/>
    <col min="45" max="49" width="7.7109375" customWidth="1"/>
    <col min="50" max="50" width="2.7109375" customWidth="1"/>
    <col min="51" max="53" width="7.7109375" customWidth="1"/>
    <col min="54" max="54" width="1.7109375" customWidth="1"/>
    <col min="55" max="78" width="7.7109375" customWidth="1"/>
  </cols>
  <sheetData>
    <row r="1" spans="1:78">
      <c r="A1" s="49">
        <v>2.5</v>
      </c>
      <c r="B1" s="33" t="s">
        <v>25</v>
      </c>
      <c r="E1" s="43"/>
      <c r="F1" s="44"/>
      <c r="G1" s="44"/>
      <c r="H1" s="45" t="s">
        <v>40</v>
      </c>
      <c r="I1" s="48">
        <f>I3+2*Radius</f>
        <v>10.773502691896258</v>
      </c>
      <c r="J1" s="32"/>
      <c r="K1" s="33">
        <f>Radius</f>
        <v>2.5</v>
      </c>
      <c r="L1" s="33" t="s">
        <v>25</v>
      </c>
      <c r="M1"/>
      <c r="N1"/>
      <c r="O1" s="43"/>
      <c r="P1" s="44"/>
      <c r="Q1" s="44"/>
      <c r="R1" s="45" t="s">
        <v>40</v>
      </c>
      <c r="S1" s="48">
        <f>S3+2*Radius</f>
        <v>18.065629648763768</v>
      </c>
      <c r="T1" s="32"/>
      <c r="U1" s="33">
        <f>Radius</f>
        <v>2.5</v>
      </c>
      <c r="V1" s="33" t="s">
        <v>25</v>
      </c>
      <c r="Y1" s="43"/>
      <c r="Z1" s="44"/>
      <c r="AA1" s="44"/>
      <c r="AB1" s="45" t="s">
        <v>40</v>
      </c>
      <c r="AC1" s="48">
        <f>AC3+2*Radius</f>
        <v>25.892907344301886</v>
      </c>
      <c r="AD1" s="32"/>
      <c r="AE1" s="33">
        <f>Radius</f>
        <v>2.5</v>
      </c>
      <c r="AF1" s="33" t="s">
        <v>25</v>
      </c>
      <c r="AI1" s="43"/>
      <c r="AJ1" s="44"/>
      <c r="AK1" s="44"/>
      <c r="AL1" s="45" t="s">
        <v>40</v>
      </c>
      <c r="AM1" s="48">
        <f>AM3+2*Radius</f>
        <v>38.547530699041992</v>
      </c>
      <c r="AN1" s="32"/>
      <c r="AO1" s="33">
        <f>Radius</f>
        <v>2.5</v>
      </c>
      <c r="AP1" s="33" t="s">
        <v>25</v>
      </c>
      <c r="AS1" s="43"/>
      <c r="AT1" s="44"/>
      <c r="AU1" s="44"/>
      <c r="AV1" s="45" t="s">
        <v>40</v>
      </c>
      <c r="AW1" s="48">
        <f>AW3+2*Radius</f>
        <v>59.189757237297108</v>
      </c>
      <c r="AX1" s="32"/>
      <c r="AY1" s="33">
        <f>Radius</f>
        <v>2.5</v>
      </c>
      <c r="AZ1" s="33" t="s">
        <v>25</v>
      </c>
      <c r="BC1" s="43"/>
      <c r="BD1" s="44"/>
      <c r="BE1" s="44"/>
      <c r="BF1" s="45" t="s">
        <v>40</v>
      </c>
      <c r="BG1" s="48">
        <f>BG3+2*Radius</f>
        <v>92.582836714170995</v>
      </c>
      <c r="BI1" s="16" t="s">
        <v>27</v>
      </c>
      <c r="BJ1" s="33">
        <v>3</v>
      </c>
      <c r="BK1" s="33">
        <v>4</v>
      </c>
      <c r="BL1" s="33">
        <v>5</v>
      </c>
      <c r="BM1" s="33">
        <v>6</v>
      </c>
      <c r="BN1" s="33">
        <f>BJ1+BL1</f>
        <v>8</v>
      </c>
      <c r="BO1" s="33">
        <v>9</v>
      </c>
      <c r="BP1" s="33">
        <v>10</v>
      </c>
      <c r="BQ1" s="33">
        <f>BL1+BN1</f>
        <v>13</v>
      </c>
      <c r="BR1" s="33">
        <v>16</v>
      </c>
      <c r="BS1" s="33">
        <v>20</v>
      </c>
      <c r="BT1" s="33">
        <f>BN1+BQ1</f>
        <v>21</v>
      </c>
      <c r="BU1" s="33">
        <v>25</v>
      </c>
      <c r="BV1" s="33">
        <f>BQ1+BT1</f>
        <v>34</v>
      </c>
      <c r="BW1" s="33">
        <v>50</v>
      </c>
      <c r="BX1" s="33">
        <f>BT1+BV1</f>
        <v>55</v>
      </c>
      <c r="BY1" s="33">
        <f>BV1+BX1</f>
        <v>89</v>
      </c>
      <c r="BZ1" s="33">
        <f t="shared" ref="BZ1" si="0">BX1+BY1</f>
        <v>144</v>
      </c>
    </row>
    <row r="2" spans="1:78">
      <c r="A2" s="50">
        <f>Radius/50</f>
        <v>0.05</v>
      </c>
      <c r="B2" s="33" t="s">
        <v>44</v>
      </c>
      <c r="E2" s="43"/>
      <c r="F2" s="44"/>
      <c r="G2" s="44"/>
      <c r="H2" s="45" t="s">
        <v>38</v>
      </c>
      <c r="I2" s="48">
        <f>2*Radius/TAN(PI()/180*A$5)</f>
        <v>2.8867513459481295</v>
      </c>
      <c r="J2" s="32"/>
      <c r="K2" s="40">
        <f>$A$2</f>
        <v>0.05</v>
      </c>
      <c r="L2" s="33" t="s">
        <v>44</v>
      </c>
      <c r="M2"/>
      <c r="N2"/>
      <c r="O2" s="43"/>
      <c r="P2" s="44"/>
      <c r="Q2" s="44"/>
      <c r="R2" s="45" t="s">
        <v>38</v>
      </c>
      <c r="S2" s="48">
        <f>2*Radius/TAN(PI()/180*K$5)</f>
        <v>12.071067811865476</v>
      </c>
      <c r="T2" s="32"/>
      <c r="U2" s="40">
        <f>$A$2</f>
        <v>0.05</v>
      </c>
      <c r="V2" s="33" t="s">
        <v>44</v>
      </c>
      <c r="Y2" s="43"/>
      <c r="Z2" s="44"/>
      <c r="AA2" s="44"/>
      <c r="AB2" s="45" t="s">
        <v>38</v>
      </c>
      <c r="AC2" s="48">
        <f>2*Radius/TAN(PI()/180*U$5)</f>
        <v>20.28579742819058</v>
      </c>
      <c r="AD2" s="32"/>
      <c r="AE2" s="40">
        <f>$A$2</f>
        <v>0.05</v>
      </c>
      <c r="AF2" s="33" t="s">
        <v>44</v>
      </c>
      <c r="AI2" s="43"/>
      <c r="AJ2" s="44"/>
      <c r="AK2" s="44"/>
      <c r="AL2" s="45" t="s">
        <v>38</v>
      </c>
      <c r="AM2" s="48">
        <f>2*Radius/TAN(PI()/180*AE$5)</f>
        <v>33.172832498946555</v>
      </c>
      <c r="AN2" s="32"/>
      <c r="AO2" s="40">
        <f>$A$2</f>
        <v>0.05</v>
      </c>
      <c r="AP2" s="33" t="s">
        <v>44</v>
      </c>
      <c r="AS2" s="43"/>
      <c r="AT2" s="44"/>
      <c r="AU2" s="44"/>
      <c r="AV2" s="45" t="s">
        <v>38</v>
      </c>
      <c r="AW2" s="48">
        <f>2*Radius/TAN(PI()/180*AO$5)</f>
        <v>53.958593286307924</v>
      </c>
      <c r="AX2" s="32"/>
      <c r="AY2" s="40">
        <f>$A$2</f>
        <v>0.05</v>
      </c>
      <c r="AZ2" s="33" t="s">
        <v>44</v>
      </c>
      <c r="BC2" s="43"/>
      <c r="BD2" s="44"/>
      <c r="BE2" s="44"/>
      <c r="BF2" s="45" t="s">
        <v>38</v>
      </c>
      <c r="BG2" s="48">
        <f>2*Radius/TAN(PI()/180*AY$5)</f>
        <v>87.439998209635959</v>
      </c>
      <c r="BI2" s="16" t="s">
        <v>47</v>
      </c>
      <c r="BJ2" s="33">
        <v>9.8989794855663735</v>
      </c>
      <c r="BK2" s="33">
        <v>4.6115817893087119</v>
      </c>
      <c r="BL2" s="33">
        <v>3.2170170785109313</v>
      </c>
      <c r="BM2" s="33">
        <v>2.5899616385666309</v>
      </c>
      <c r="BN2" s="33">
        <v>2.0105550640403664</v>
      </c>
      <c r="BO2" s="33">
        <v>1.8539011113521757</v>
      </c>
      <c r="BP2" s="33">
        <v>1.739040246394447</v>
      </c>
      <c r="BQ2" s="33">
        <v>1.5260882253797545</v>
      </c>
      <c r="BR2" s="33">
        <v>1.4081761428186845</v>
      </c>
      <c r="BS2" s="33">
        <v>1.314158010390569</v>
      </c>
      <c r="BT2" s="33">
        <v>1.2970422767254099</v>
      </c>
      <c r="BU2" s="33">
        <v>1.24387461194764</v>
      </c>
      <c r="BV2" s="33">
        <v>1.1738270236532649</v>
      </c>
      <c r="BW2" s="33">
        <v>1.1150504418949942</v>
      </c>
      <c r="BX2" s="33">
        <v>1.1040534441330925</v>
      </c>
      <c r="BY2" s="33">
        <v>1.0630604927118075</v>
      </c>
      <c r="BZ2" s="33">
        <v>1.0385136256107168</v>
      </c>
    </row>
    <row r="3" spans="1:78">
      <c r="A3" s="52">
        <v>9.9999999999999995E-7</v>
      </c>
      <c r="B3" s="33" t="s">
        <v>43</v>
      </c>
      <c r="E3" s="43"/>
      <c r="F3" s="44"/>
      <c r="G3" s="44"/>
      <c r="H3" s="45" t="s">
        <v>39</v>
      </c>
      <c r="I3" s="48">
        <f>2*Radius/SIN(PI()/180*A$5)</f>
        <v>5.7735026918962582</v>
      </c>
      <c r="J3" s="32"/>
      <c r="K3" s="53">
        <f>$A$3</f>
        <v>9.9999999999999995E-7</v>
      </c>
      <c r="L3" s="33" t="s">
        <v>43</v>
      </c>
      <c r="M3"/>
      <c r="N3"/>
      <c r="O3" s="43"/>
      <c r="P3" s="44"/>
      <c r="Q3" s="44"/>
      <c r="R3" s="45" t="s">
        <v>39</v>
      </c>
      <c r="S3" s="48">
        <f>2*Radius/SIN(PI()/180*K$5)</f>
        <v>13.065629648763766</v>
      </c>
      <c r="T3" s="32"/>
      <c r="U3" s="53">
        <f>$A$3</f>
        <v>9.9999999999999995E-7</v>
      </c>
      <c r="V3" s="33" t="s">
        <v>43</v>
      </c>
      <c r="Y3" s="43"/>
      <c r="Z3" s="44"/>
      <c r="AA3" s="44"/>
      <c r="AB3" s="45" t="s">
        <v>39</v>
      </c>
      <c r="AC3" s="48">
        <f>2*Radius/SIN(PI()/180*U$5)</f>
        <v>20.892907344301886</v>
      </c>
      <c r="AD3" s="32"/>
      <c r="AE3" s="53">
        <f>$A$3</f>
        <v>9.9999999999999995E-7</v>
      </c>
      <c r="AF3" s="33" t="s">
        <v>43</v>
      </c>
      <c r="AI3" s="43"/>
      <c r="AJ3" s="44"/>
      <c r="AK3" s="44"/>
      <c r="AL3" s="45" t="s">
        <v>39</v>
      </c>
      <c r="AM3" s="48">
        <f>2*Radius/SIN(PI()/180*AE$5)</f>
        <v>33.547530699041992</v>
      </c>
      <c r="AN3" s="32"/>
      <c r="AO3" s="53">
        <f>$A$3</f>
        <v>9.9999999999999995E-7</v>
      </c>
      <c r="AP3" s="33" t="s">
        <v>43</v>
      </c>
      <c r="AS3" s="43"/>
      <c r="AT3" s="44"/>
      <c r="AU3" s="44"/>
      <c r="AV3" s="45" t="s">
        <v>39</v>
      </c>
      <c r="AW3" s="48">
        <f>2*Radius/SIN(PI()/180*AO$5)</f>
        <v>54.189757237297108</v>
      </c>
      <c r="AX3" s="32"/>
      <c r="AY3" s="53">
        <f>$A$3</f>
        <v>9.9999999999999995E-7</v>
      </c>
      <c r="AZ3" s="33" t="s">
        <v>43</v>
      </c>
      <c r="BC3" s="43"/>
      <c r="BD3" s="44"/>
      <c r="BE3" s="44"/>
      <c r="BF3" s="45" t="s">
        <v>39</v>
      </c>
      <c r="BG3" s="48">
        <f>2*Radius/SIN(PI()/180*AY$5)</f>
        <v>87.582836714170995</v>
      </c>
      <c r="BI3" s="12"/>
    </row>
    <row r="4" spans="1:78">
      <c r="A4" s="46">
        <v>3</v>
      </c>
      <c r="B4" s="33" t="s">
        <v>27</v>
      </c>
      <c r="E4" s="43"/>
      <c r="F4" s="44"/>
      <c r="G4" s="44"/>
      <c r="H4" s="45" t="s">
        <v>41</v>
      </c>
      <c r="I4" s="48">
        <f>I2-2*(Radius+H$59)*SIN(PI()/180*I$59)</f>
        <v>0.58324221201938631</v>
      </c>
      <c r="J4" s="32"/>
      <c r="K4" s="46">
        <v>8</v>
      </c>
      <c r="L4" s="33" t="s">
        <v>27</v>
      </c>
      <c r="M4"/>
      <c r="N4"/>
      <c r="O4" s="43"/>
      <c r="P4" s="44"/>
      <c r="Q4" s="44"/>
      <c r="R4" s="45" t="s">
        <v>41</v>
      </c>
      <c r="S4" s="48">
        <f>S2-2*(Radius+R$59)*SIN(PI()/180*S$59)</f>
        <v>6.4985186839436118</v>
      </c>
      <c r="T4" s="32"/>
      <c r="U4" s="46">
        <v>13</v>
      </c>
      <c r="V4" s="33" t="s">
        <v>27</v>
      </c>
      <c r="Y4" s="43"/>
      <c r="Z4" s="44"/>
      <c r="AA4" s="44"/>
      <c r="AB4" s="45" t="s">
        <v>41</v>
      </c>
      <c r="AC4" s="48">
        <f>AC2-2*(Radius+AB$59)*SIN(PI()/180*AC$59)</f>
        <v>13.690497703108127</v>
      </c>
      <c r="AD4" s="32"/>
      <c r="AE4" s="46">
        <v>21</v>
      </c>
      <c r="AF4" s="33" t="s">
        <v>27</v>
      </c>
      <c r="AI4" s="43"/>
      <c r="AJ4" s="44"/>
      <c r="AK4" s="44"/>
      <c r="AL4" s="45" t="s">
        <v>41</v>
      </c>
      <c r="AM4" s="48">
        <f>AM2-2*(Radius+AL$59)*SIN(PI()/180*AM$59)</f>
        <v>25.86463934216394</v>
      </c>
      <c r="AN4" s="32"/>
      <c r="AO4" s="46">
        <v>34</v>
      </c>
      <c r="AP4" s="33" t="s">
        <v>27</v>
      </c>
      <c r="AS4" s="43"/>
      <c r="AT4" s="44"/>
      <c r="AU4" s="44"/>
      <c r="AV4" s="45" t="s">
        <v>41</v>
      </c>
      <c r="AW4" s="48">
        <f>AW2-2*(Radius+AV$59)*SIN(PI()/180*AW$59)</f>
        <v>46.165027849370887</v>
      </c>
      <c r="AX4" s="32"/>
      <c r="AY4" s="46">
        <v>55</v>
      </c>
      <c r="AZ4" s="33" t="s">
        <v>27</v>
      </c>
      <c r="BC4" s="43"/>
      <c r="BD4" s="44"/>
      <c r="BE4" s="44"/>
      <c r="BF4" s="45" t="s">
        <v>41</v>
      </c>
      <c r="BG4" s="48">
        <f>BG2-2*(Radius+BF$59)*SIN(PI()/180*BG$59)</f>
        <v>79.328439379075007</v>
      </c>
    </row>
    <row r="5" spans="1:78">
      <c r="A5" s="33">
        <f>360/A4/2</f>
        <v>60</v>
      </c>
      <c r="B5" s="33" t="s">
        <v>35</v>
      </c>
      <c r="E5" s="43"/>
      <c r="F5" s="44"/>
      <c r="G5" s="44"/>
      <c r="H5" s="45" t="s">
        <v>81</v>
      </c>
      <c r="I5" s="48">
        <f>A1/H59</f>
        <v>9.8989794855663469</v>
      </c>
      <c r="J5" s="32"/>
      <c r="K5" s="33">
        <f>360/K4/2</f>
        <v>22.5</v>
      </c>
      <c r="L5" s="33" t="s">
        <v>35</v>
      </c>
      <c r="M5"/>
      <c r="N5"/>
      <c r="O5" s="43"/>
      <c r="P5" s="44"/>
      <c r="Q5" s="44"/>
      <c r="R5" s="45" t="s">
        <v>81</v>
      </c>
      <c r="S5" s="48">
        <f>K1/R59</f>
        <v>2.010555064040366</v>
      </c>
      <c r="T5" s="32"/>
      <c r="U5" s="33">
        <f>360/U4/2</f>
        <v>13.846153846153847</v>
      </c>
      <c r="V5" s="33" t="s">
        <v>35</v>
      </c>
      <c r="Y5" s="43"/>
      <c r="Z5" s="44"/>
      <c r="AA5" s="44"/>
      <c r="AB5" s="45" t="s">
        <v>81</v>
      </c>
      <c r="AC5" s="48">
        <f>U1/AB59</f>
        <v>1.5260882253797541</v>
      </c>
      <c r="AD5" s="32"/>
      <c r="AE5" s="33">
        <f>360/AE4/2</f>
        <v>8.5714285714285712</v>
      </c>
      <c r="AF5" s="33" t="s">
        <v>35</v>
      </c>
      <c r="AI5" s="43"/>
      <c r="AJ5" s="44"/>
      <c r="AK5" s="44"/>
      <c r="AL5" s="45" t="s">
        <v>81</v>
      </c>
      <c r="AM5" s="48">
        <f>AE1/AL59</f>
        <v>1.2970422767254115</v>
      </c>
      <c r="AN5" s="32"/>
      <c r="AO5" s="33">
        <f>360/AO4/2</f>
        <v>5.2941176470588234</v>
      </c>
      <c r="AP5" s="33" t="s">
        <v>35</v>
      </c>
      <c r="AS5" s="43"/>
      <c r="AT5" s="44"/>
      <c r="AU5" s="44"/>
      <c r="AV5" s="45" t="s">
        <v>81</v>
      </c>
      <c r="AW5" s="48">
        <f>AO1/AV59</f>
        <v>1.1738270236532646</v>
      </c>
      <c r="AX5" s="32"/>
      <c r="AY5" s="33">
        <f>360/AY4/2</f>
        <v>3.2727272727272729</v>
      </c>
      <c r="AZ5" s="33" t="s">
        <v>35</v>
      </c>
      <c r="BC5" s="43"/>
      <c r="BD5" s="44"/>
      <c r="BE5" s="44"/>
      <c r="BF5" s="45" t="s">
        <v>81</v>
      </c>
      <c r="BG5" s="48">
        <f>AY1/BF59</f>
        <v>1.1040534441330903</v>
      </c>
    </row>
    <row r="6" spans="1:78">
      <c r="A6" s="47">
        <f>90-A$5</f>
        <v>30</v>
      </c>
      <c r="B6" s="33" t="s">
        <v>42</v>
      </c>
      <c r="E6" s="12"/>
      <c r="H6" s="70"/>
      <c r="J6" s="32"/>
      <c r="K6" s="47">
        <f>90-K$5</f>
        <v>67.5</v>
      </c>
      <c r="L6" s="33" t="s">
        <v>42</v>
      </c>
      <c r="M6"/>
      <c r="N6"/>
      <c r="O6"/>
      <c r="P6"/>
      <c r="Q6"/>
      <c r="R6"/>
      <c r="S6"/>
      <c r="T6" s="32"/>
      <c r="U6" s="47">
        <f>90-U$5</f>
        <v>76.15384615384616</v>
      </c>
      <c r="V6" s="33" t="s">
        <v>42</v>
      </c>
      <c r="AD6" s="32"/>
      <c r="AE6" s="47">
        <f>90-AE$5</f>
        <v>81.428571428571431</v>
      </c>
      <c r="AF6" s="33" t="s">
        <v>42</v>
      </c>
      <c r="AN6" s="32"/>
      <c r="AO6" s="47">
        <f>90-AO$5</f>
        <v>84.705882352941174</v>
      </c>
      <c r="AP6" s="33" t="s">
        <v>42</v>
      </c>
      <c r="AW6">
        <f>1/AW5</f>
        <v>0.85191427684782017</v>
      </c>
      <c r="AX6" s="32"/>
      <c r="AY6" s="47">
        <f>90-AY$5</f>
        <v>86.727272727272734</v>
      </c>
      <c r="AZ6" s="33" t="s">
        <v>42</v>
      </c>
    </row>
    <row r="7" spans="1:78">
      <c r="A7" s="12"/>
      <c r="B7" s="12"/>
      <c r="C7" s="12"/>
      <c r="E7" s="37" t="s">
        <v>34</v>
      </c>
      <c r="F7" s="38"/>
      <c r="G7" s="38"/>
      <c r="H7" s="39"/>
      <c r="J7" s="32"/>
      <c r="K7" s="12"/>
      <c r="L7" s="12"/>
      <c r="M7" s="12"/>
      <c r="N7"/>
      <c r="O7" s="37" t="s">
        <v>34</v>
      </c>
      <c r="P7" s="38"/>
      <c r="Q7" s="38"/>
      <c r="R7" s="39"/>
      <c r="S7"/>
      <c r="T7" s="32"/>
      <c r="U7" s="12"/>
      <c r="V7" s="12"/>
      <c r="W7" s="12"/>
      <c r="Y7" s="37" t="s">
        <v>34</v>
      </c>
      <c r="Z7" s="38"/>
      <c r="AA7" s="38"/>
      <c r="AB7" s="39"/>
      <c r="AD7" s="32"/>
      <c r="AE7" s="12"/>
      <c r="AF7" s="12"/>
      <c r="AG7" s="12"/>
      <c r="AI7" s="37" t="s">
        <v>34</v>
      </c>
      <c r="AJ7" s="38"/>
      <c r="AK7" s="38"/>
      <c r="AL7" s="39"/>
      <c r="AN7" s="32"/>
      <c r="AO7" s="12"/>
      <c r="AP7" s="12"/>
      <c r="AQ7" s="12"/>
      <c r="AS7" s="37" t="s">
        <v>34</v>
      </c>
      <c r="AT7" s="38"/>
      <c r="AU7" s="38"/>
      <c r="AV7" s="39"/>
      <c r="AX7" s="32"/>
      <c r="AY7" s="12"/>
      <c r="AZ7" s="12"/>
      <c r="BA7" s="12"/>
      <c r="BC7" s="37" t="s">
        <v>34</v>
      </c>
      <c r="BD7" s="38"/>
      <c r="BE7" s="38"/>
      <c r="BF7" s="39"/>
    </row>
    <row r="8" spans="1:78">
      <c r="A8" s="16" t="s">
        <v>45</v>
      </c>
      <c r="B8" s="33" t="s">
        <v>28</v>
      </c>
      <c r="C8" s="16" t="s">
        <v>36</v>
      </c>
      <c r="E8" s="16" t="s">
        <v>45</v>
      </c>
      <c r="F8" s="16" t="s">
        <v>37</v>
      </c>
      <c r="G8" s="16"/>
      <c r="H8" s="16" t="s">
        <v>46</v>
      </c>
      <c r="I8" s="16" t="s">
        <v>26</v>
      </c>
      <c r="J8" s="32"/>
      <c r="K8" s="16" t="s">
        <v>45</v>
      </c>
      <c r="L8" s="33" t="s">
        <v>28</v>
      </c>
      <c r="M8" s="16" t="s">
        <v>36</v>
      </c>
      <c r="N8"/>
      <c r="O8" s="16" t="s">
        <v>45</v>
      </c>
      <c r="P8" s="16" t="s">
        <v>37</v>
      </c>
      <c r="Q8" s="16"/>
      <c r="R8" s="16" t="s">
        <v>46</v>
      </c>
      <c r="S8" s="16" t="s">
        <v>26</v>
      </c>
      <c r="T8" s="32"/>
      <c r="U8" s="16" t="s">
        <v>45</v>
      </c>
      <c r="V8" s="33" t="s">
        <v>28</v>
      </c>
      <c r="W8" s="16" t="s">
        <v>36</v>
      </c>
      <c r="Y8" s="16" t="s">
        <v>45</v>
      </c>
      <c r="Z8" s="16" t="s">
        <v>37</v>
      </c>
      <c r="AA8" s="16"/>
      <c r="AB8" s="16" t="s">
        <v>46</v>
      </c>
      <c r="AC8" s="16" t="s">
        <v>26</v>
      </c>
      <c r="AD8" s="32"/>
      <c r="AE8" s="16" t="s">
        <v>45</v>
      </c>
      <c r="AF8" s="33" t="s">
        <v>28</v>
      </c>
      <c r="AG8" s="16" t="s">
        <v>36</v>
      </c>
      <c r="AI8" s="16" t="s">
        <v>45</v>
      </c>
      <c r="AJ8" s="16" t="s">
        <v>37</v>
      </c>
      <c r="AK8" s="16"/>
      <c r="AL8" s="16" t="s">
        <v>46</v>
      </c>
      <c r="AM8" s="16" t="s">
        <v>26</v>
      </c>
      <c r="AN8" s="32"/>
      <c r="AO8" s="16" t="s">
        <v>45</v>
      </c>
      <c r="AP8" s="33" t="s">
        <v>28</v>
      </c>
      <c r="AQ8" s="16" t="s">
        <v>36</v>
      </c>
      <c r="AS8" s="16" t="s">
        <v>45</v>
      </c>
      <c r="AT8" s="16" t="s">
        <v>37</v>
      </c>
      <c r="AU8" s="16"/>
      <c r="AV8" s="16" t="s">
        <v>46</v>
      </c>
      <c r="AW8" s="16" t="s">
        <v>26</v>
      </c>
      <c r="AX8" s="32"/>
      <c r="AY8" s="16" t="s">
        <v>45</v>
      </c>
      <c r="AZ8" s="33" t="s">
        <v>28</v>
      </c>
      <c r="BA8" s="16" t="s">
        <v>36</v>
      </c>
      <c r="BC8" s="16" t="s">
        <v>45</v>
      </c>
      <c r="BD8" s="16" t="s">
        <v>37</v>
      </c>
      <c r="BE8" s="16"/>
      <c r="BF8" s="16" t="s">
        <v>46</v>
      </c>
      <c r="BG8" s="16" t="s">
        <v>26</v>
      </c>
    </row>
    <row r="9" spans="1:78">
      <c r="A9" s="34">
        <f>Radius</f>
        <v>2.5</v>
      </c>
      <c r="B9" s="34">
        <f t="shared" ref="B9:B40" si="1">A$6-(180/PI()*ACOS(Radius/(Radius+A9)) + 180/PI()*ASIN(A9/(Radius+A9)))</f>
        <v>-60</v>
      </c>
      <c r="C9" s="35">
        <f>B9/$B$9</f>
        <v>1</v>
      </c>
      <c r="E9" s="36" t="s">
        <v>29</v>
      </c>
      <c r="F9" s="36" t="s">
        <v>30</v>
      </c>
      <c r="G9" s="36" t="s">
        <v>31</v>
      </c>
      <c r="H9" s="36" t="s">
        <v>32</v>
      </c>
      <c r="I9" s="34">
        <f>(180/PI()*ACOS(Radius/(Radius+A9)))</f>
        <v>59.999999999999993</v>
      </c>
      <c r="J9" s="32"/>
      <c r="K9" s="34">
        <f>Radius</f>
        <v>2.5</v>
      </c>
      <c r="L9" s="34">
        <f t="shared" ref="L9:L40" si="2">K$6-(180/PI()*ACOS(Radius/(Radius+K9)) + 180/PI()*ASIN(K9/(Radius+K9)))</f>
        <v>-22.5</v>
      </c>
      <c r="M9" s="35">
        <f>L9/$B$9</f>
        <v>0.375</v>
      </c>
      <c r="N9"/>
      <c r="O9" s="36" t="s">
        <v>29</v>
      </c>
      <c r="P9" s="36" t="s">
        <v>30</v>
      </c>
      <c r="Q9" s="36" t="s">
        <v>31</v>
      </c>
      <c r="R9" s="36" t="s">
        <v>32</v>
      </c>
      <c r="S9" s="34">
        <f>(180/PI()*ACOS(Radius/(Radius+K9)))</f>
        <v>59.999999999999993</v>
      </c>
      <c r="T9" s="32"/>
      <c r="U9" s="34">
        <f>Radius</f>
        <v>2.5</v>
      </c>
      <c r="V9" s="34">
        <f t="shared" ref="V9:V40" si="3">U$6-(180/PI()*ACOS(Radius/(Radius+U9)) + 180/PI()*ASIN(U9/(Radius+U9)))</f>
        <v>-13.84615384615384</v>
      </c>
      <c r="W9" s="35">
        <f>V9/$B$9</f>
        <v>0.23076923076923067</v>
      </c>
      <c r="Y9" s="36" t="s">
        <v>29</v>
      </c>
      <c r="Z9" s="36" t="s">
        <v>30</v>
      </c>
      <c r="AA9" s="36" t="s">
        <v>31</v>
      </c>
      <c r="AB9" s="36" t="s">
        <v>32</v>
      </c>
      <c r="AC9" s="34">
        <f>(180/PI()*ACOS(Radius/(Radius+U9)))</f>
        <v>59.999999999999993</v>
      </c>
      <c r="AD9" s="32"/>
      <c r="AE9" s="34">
        <f>Radius</f>
        <v>2.5</v>
      </c>
      <c r="AF9" s="34">
        <f t="shared" ref="AF9:AF40" si="4">AE$6-(180/PI()*ACOS(Radius/(Radius+AE9)) + 180/PI()*ASIN(AE9/(Radius+AE9)))</f>
        <v>-8.5714285714285694</v>
      </c>
      <c r="AG9" s="35">
        <f>AF9/$B$9</f>
        <v>0.14285714285714282</v>
      </c>
      <c r="AI9" s="36" t="s">
        <v>29</v>
      </c>
      <c r="AJ9" s="36" t="s">
        <v>30</v>
      </c>
      <c r="AK9" s="36" t="s">
        <v>31</v>
      </c>
      <c r="AL9" s="36" t="s">
        <v>32</v>
      </c>
      <c r="AM9" s="34">
        <f>(180/PI()*ACOS(Radius/(Radius+AE9)))</f>
        <v>59.999999999999993</v>
      </c>
      <c r="AN9" s="32"/>
      <c r="AO9" s="34">
        <f>Radius</f>
        <v>2.5</v>
      </c>
      <c r="AP9" s="34">
        <f t="shared" ref="AP9:AP40" si="5">AO$6-(180/PI()*ACOS(Radius/(Radius+AO9)) + 180/PI()*ASIN(AO9/(Radius+AO9)))</f>
        <v>-5.294117647058826</v>
      </c>
      <c r="AQ9" s="35">
        <f>AP9/$B$9</f>
        <v>8.8235294117647106E-2</v>
      </c>
      <c r="AS9" s="36" t="s">
        <v>29</v>
      </c>
      <c r="AT9" s="36" t="s">
        <v>30</v>
      </c>
      <c r="AU9" s="36" t="s">
        <v>31</v>
      </c>
      <c r="AV9" s="36" t="s">
        <v>32</v>
      </c>
      <c r="AW9" s="34">
        <f>(180/PI()*ACOS(Radius/(Radius+AO9)))</f>
        <v>59.999999999999993</v>
      </c>
      <c r="AX9" s="32"/>
      <c r="AY9" s="34">
        <f>Radius</f>
        <v>2.5</v>
      </c>
      <c r="AZ9" s="34">
        <f t="shared" ref="AZ9:AZ40" si="6">AY$6-(180/PI()*ACOS(Radius/(Radius+AY9)) + 180/PI()*ASIN(AY9/(Radius+AY9)))</f>
        <v>-3.2727272727272663</v>
      </c>
      <c r="BA9" s="35">
        <f>AZ9/$B$9</f>
        <v>5.4545454545454439E-2</v>
      </c>
      <c r="BC9" s="36" t="s">
        <v>29</v>
      </c>
      <c r="BD9" s="36" t="s">
        <v>30</v>
      </c>
      <c r="BE9" s="36" t="s">
        <v>31</v>
      </c>
      <c r="BF9" s="36" t="s">
        <v>32</v>
      </c>
      <c r="BG9" s="34">
        <f>(180/PI()*ACOS(Radius/(Radius+AY9)))</f>
        <v>59.999999999999993</v>
      </c>
    </row>
    <row r="10" spans="1:78">
      <c r="A10" s="34">
        <f t="shared" ref="A10:A41" si="7">A9-deltar</f>
        <v>2.4500000000000002</v>
      </c>
      <c r="B10" s="34">
        <f t="shared" si="1"/>
        <v>-59.33171497460873</v>
      </c>
      <c r="C10" s="35">
        <f t="shared" ref="C10:C59" si="8">B10/$B$9</f>
        <v>0.98886191624347886</v>
      </c>
      <c r="E10" s="34">
        <f>IF(C10&lt;0,H6,A10)</f>
        <v>2.4500000000000002</v>
      </c>
      <c r="F10" s="34">
        <f t="shared" ref="F10:F41" si="9">A$6-(180/PI()*ACOS(Radius/(Radius+E10)) + 180/PI()*ASIN((E10)/(Radius+E10)))</f>
        <v>-59.33171497460873</v>
      </c>
      <c r="G10" s="34">
        <f t="shared" ref="G10:G41" si="10">A$6-(180/PI()*ACOS(Radius/(Radius+E10+eps)) + 180/PI()*ASIN((E10+eps)/(Radius+E10+eps)))</f>
        <v>-59.331728475619713</v>
      </c>
      <c r="H10" s="34">
        <f t="shared" ref="H10:H41" si="11">E10-F10/(G10-F10)*eps</f>
        <v>-1.9446127478510276</v>
      </c>
      <c r="I10" s="34">
        <f t="shared" ref="I10:I41" si="12">(180/PI()*ACOS(Radius/(Radius+E10)))</f>
        <v>59.665294941877853</v>
      </c>
      <c r="J10" s="32"/>
      <c r="K10" s="34">
        <f t="shared" ref="K10:K59" si="13">K9-deltar</f>
        <v>2.4500000000000002</v>
      </c>
      <c r="L10" s="34">
        <f t="shared" si="2"/>
        <v>-21.83171497460873</v>
      </c>
      <c r="M10" s="35">
        <f t="shared" ref="M10:M59" si="14">L10/$B$9</f>
        <v>0.3638619162434788</v>
      </c>
      <c r="N10"/>
      <c r="O10" s="34">
        <f>IF(M10&lt;0,R6,K10)</f>
        <v>2.4500000000000002</v>
      </c>
      <c r="P10" s="34">
        <f t="shared" ref="P10:P41" si="15">K$6-(180/PI()*ACOS(Radius/(Radius+O10)) + 180/PI()*ASIN((O10)/(Radius+O10)))</f>
        <v>-21.83171497460873</v>
      </c>
      <c r="Q10" s="34">
        <f t="shared" ref="Q10:Q41" si="16">K$6-(180/PI()*ACOS(Radius/(Radius+O10+eps)) + 180/PI()*ASIN((O10+eps)/(Radius+O10+eps)))</f>
        <v>-21.831728475619713</v>
      </c>
      <c r="R10" s="34">
        <f t="shared" ref="R10:R59" si="17">O10-P10/(Q10-P10)*eps</f>
        <v>0.83295702431786323</v>
      </c>
      <c r="S10" s="34">
        <f t="shared" ref="S10:S59" si="18">(180/PI()*ACOS(Radius/(Radius+O10)))</f>
        <v>59.665294941877853</v>
      </c>
      <c r="T10" s="32"/>
      <c r="U10" s="34">
        <f t="shared" ref="U10:U41" si="19">U9-deltar</f>
        <v>2.4500000000000002</v>
      </c>
      <c r="V10" s="34">
        <f t="shared" si="3"/>
        <v>-13.177868820762569</v>
      </c>
      <c r="W10" s="35">
        <f t="shared" ref="W10:W59" si="20">V10/$B$9</f>
        <v>0.2196311470127095</v>
      </c>
      <c r="Y10" s="34">
        <f>IF(W10&lt;0,AB6,U10)</f>
        <v>2.4500000000000002</v>
      </c>
      <c r="Z10" s="34">
        <f t="shared" ref="Z10:Z41" si="21">U$6-(180/PI()*ACOS(Radius/(Radius+Y10)) + 180/PI()*ASIN((Y10)/(Radius+Y10)))</f>
        <v>-13.177868820762569</v>
      </c>
      <c r="AA10" s="34">
        <f t="shared" ref="AA10:AA41" si="22">U$6-(180/PI()*ACOS(Radius/(Radius+Y10+eps)) + 180/PI()*ASIN((Y10+eps)/(Radius+Y10+eps)))</f>
        <v>-13.177882321773552</v>
      </c>
      <c r="AB10" s="34">
        <f t="shared" ref="AB10:AB41" si="23">Y10-Z10/(AA10-Z10)*eps</f>
        <v>1.4739346640491462</v>
      </c>
      <c r="AC10" s="34">
        <f t="shared" ref="AC10:AC41" si="24">(180/PI()*ACOS(Radius/(Radius+Y10)))</f>
        <v>59.665294941877853</v>
      </c>
      <c r="AD10" s="32"/>
      <c r="AE10" s="34">
        <f t="shared" ref="AE10:AE41" si="25">AE9-deltar</f>
        <v>2.4500000000000002</v>
      </c>
      <c r="AF10" s="34">
        <f t="shared" si="4"/>
        <v>-7.903143546037299</v>
      </c>
      <c r="AG10" s="35">
        <f t="shared" ref="AG10:AG59" si="26">AF10/$B$9</f>
        <v>0.13171905910062165</v>
      </c>
      <c r="AI10" s="34">
        <f>IF(AG10&lt;0,AL6,AE10)</f>
        <v>2.4500000000000002</v>
      </c>
      <c r="AJ10" s="34">
        <f t="shared" ref="AJ10:AJ41" si="27">AE$6-(180/PI()*ACOS(Radius/(Radius+AI10)) + 180/PI()*ASIN((AI10)/(Radius+AI10)))</f>
        <v>-7.903143546037299</v>
      </c>
      <c r="AK10" s="34">
        <f t="shared" ref="AK10:AK41" si="28">AE$6-(180/PI()*ACOS(Radius/(Radius+AI10+eps)) + 180/PI()*ASIN((AI10+eps)/(Radius+AI10+eps)))</f>
        <v>-7.9031570470482819</v>
      </c>
      <c r="AL10" s="34">
        <f t="shared" ref="AL10:AL41" si="29">AI10-AJ10/(AK10-AJ10)*eps</f>
        <v>1.8646257968377373</v>
      </c>
      <c r="AM10" s="34">
        <f t="shared" ref="AM10:AM41" si="30">(180/PI()*ACOS(Radius/(Radius+AI10)))</f>
        <v>59.665294941877853</v>
      </c>
      <c r="AN10" s="32"/>
      <c r="AO10" s="34">
        <f t="shared" ref="AO10:AO59" si="31">AO9-deltar</f>
        <v>2.4500000000000002</v>
      </c>
      <c r="AP10" s="34">
        <f t="shared" si="5"/>
        <v>-4.6258326216675556</v>
      </c>
      <c r="AQ10" s="35">
        <f t="shared" ref="AQ10:AQ59" si="32">AP10/$B$9</f>
        <v>7.709721036112592E-2</v>
      </c>
      <c r="AS10" s="34">
        <f>IF(AQ10&lt;0,AV6,AO10)</f>
        <v>2.4500000000000002</v>
      </c>
      <c r="AT10" s="34">
        <f t="shared" ref="AT10:AT41" si="33">AO$6-(180/PI()*ACOS(Radius/(Radius+AS10)) + 180/PI()*ASIN((AS10)/(Radius+AS10)))</f>
        <v>-4.6258326216675556</v>
      </c>
      <c r="AU10" s="34">
        <f t="shared" ref="AU10:AU41" si="34">AO$6-(180/PI()*ACOS(Radius/(Radius+AS10+eps)) + 180/PI()*ASIN((AS10+eps)/(Radius+AS10+eps)))</f>
        <v>-4.6258461226785386</v>
      </c>
      <c r="AV10" s="34">
        <f t="shared" ref="AV10:AV59" si="35">AS10-AT10/(AU10-AT10)*eps</f>
        <v>2.1073713903718247</v>
      </c>
      <c r="AW10" s="34">
        <f t="shared" ref="AW10:AW59" si="36">(180/PI()*ACOS(Radius/(Radius+AS10)))</f>
        <v>59.665294941877853</v>
      </c>
      <c r="AX10" s="32"/>
      <c r="AY10" s="34">
        <f t="shared" ref="AY10:AY59" si="37">AY9-deltar</f>
        <v>2.4500000000000002</v>
      </c>
      <c r="AZ10" s="34">
        <f t="shared" si="6"/>
        <v>-2.6044422473359958</v>
      </c>
      <c r="BA10" s="35">
        <f t="shared" ref="BA10:BA59" si="38">AZ10/$B$9</f>
        <v>4.3407370788933267E-2</v>
      </c>
      <c r="BC10" s="34">
        <f>IF(BA10&lt;0,BF6,AY10)</f>
        <v>2.4500000000000002</v>
      </c>
      <c r="BD10" s="34">
        <f t="shared" ref="BD10:BD41" si="39">AY$6-(180/PI()*ACOS(Radius/(Radius+BC10)) + 180/PI()*ASIN((BC10)/(Radius+BC10)))</f>
        <v>-2.6044422473359958</v>
      </c>
      <c r="BE10" s="34">
        <f t="shared" ref="BE10:BE41" si="40">AY$6-(180/PI()*ACOS(Radius/(Radius+BC10+eps)) + 180/PI()*ASIN((BC10+eps)/(Radius+BC10+eps)))</f>
        <v>-2.6044557483469788</v>
      </c>
      <c r="BF10" s="34">
        <f t="shared" ref="BF10:BF59" si="41">BC10-BD10/(BE10-BD10)*eps</f>
        <v>2.2570927984117315</v>
      </c>
      <c r="BG10" s="34">
        <f t="shared" ref="BG10:BG59" si="42">(180/PI()*ACOS(Radius/(Radius+BC10)))</f>
        <v>59.665294941877853</v>
      </c>
    </row>
    <row r="11" spans="1:78">
      <c r="A11" s="34">
        <f t="shared" si="7"/>
        <v>2.4000000000000004</v>
      </c>
      <c r="B11" s="34">
        <f t="shared" si="1"/>
        <v>-58.64974429282114</v>
      </c>
      <c r="C11" s="35">
        <f t="shared" si="8"/>
        <v>0.97749573821368563</v>
      </c>
      <c r="E11" s="34">
        <f t="shared" ref="E11:E38" si="43">IF(C11&lt;0,H10,A11)</f>
        <v>2.4000000000000004</v>
      </c>
      <c r="F11" s="34">
        <f t="shared" si="9"/>
        <v>-58.64974429282114</v>
      </c>
      <c r="G11" s="34">
        <f t="shared" si="10"/>
        <v>-58.649758072213388</v>
      </c>
      <c r="H11" s="34">
        <f t="shared" si="11"/>
        <v>-1.8563375248089766</v>
      </c>
      <c r="I11" s="34">
        <f t="shared" si="12"/>
        <v>59.322575527443497</v>
      </c>
      <c r="J11" s="32"/>
      <c r="K11" s="34">
        <f t="shared" si="13"/>
        <v>2.4000000000000004</v>
      </c>
      <c r="L11" s="34">
        <f t="shared" si="2"/>
        <v>-21.14974429282114</v>
      </c>
      <c r="M11" s="35">
        <f t="shared" si="14"/>
        <v>0.35249573821368568</v>
      </c>
      <c r="N11"/>
      <c r="O11" s="34">
        <f t="shared" ref="O11:O38" si="44">IF(M11&lt;0,R10,K11)</f>
        <v>2.4000000000000004</v>
      </c>
      <c r="P11" s="34">
        <f t="shared" si="15"/>
        <v>-21.14974429282114</v>
      </c>
      <c r="Q11" s="34">
        <f t="shared" si="16"/>
        <v>-21.149758072213388</v>
      </c>
      <c r="R11" s="34">
        <f t="shared" si="17"/>
        <v>0.86511777060436734</v>
      </c>
      <c r="S11" s="34">
        <f t="shared" si="18"/>
        <v>59.322575527443497</v>
      </c>
      <c r="T11" s="32"/>
      <c r="U11" s="34">
        <f t="shared" si="19"/>
        <v>2.4000000000000004</v>
      </c>
      <c r="V11" s="34">
        <f t="shared" si="3"/>
        <v>-12.495898138974979</v>
      </c>
      <c r="W11" s="35">
        <f t="shared" si="20"/>
        <v>0.20826496898291633</v>
      </c>
      <c r="Y11" s="34">
        <f t="shared" ref="Y11:Y38" si="45">IF(W11&lt;0,AB10,U11)</f>
        <v>2.4000000000000004</v>
      </c>
      <c r="Z11" s="34">
        <f t="shared" si="21"/>
        <v>-12.495898138974979</v>
      </c>
      <c r="AA11" s="34">
        <f t="shared" si="22"/>
        <v>-12.495911918367227</v>
      </c>
      <c r="AB11" s="34">
        <f t="shared" si="23"/>
        <v>1.4931459156997549</v>
      </c>
      <c r="AC11" s="34">
        <f t="shared" si="24"/>
        <v>59.322575527443497</v>
      </c>
      <c r="AD11" s="32"/>
      <c r="AE11" s="34">
        <f t="shared" si="25"/>
        <v>2.4000000000000004</v>
      </c>
      <c r="AF11" s="34">
        <f t="shared" si="4"/>
        <v>-7.2211728642497093</v>
      </c>
      <c r="AG11" s="35">
        <f t="shared" si="26"/>
        <v>0.12035288107082849</v>
      </c>
      <c r="AI11" s="34">
        <f t="shared" ref="AI11:AI38" si="46">IF(AG11&lt;0,AL10,AE11)</f>
        <v>2.4000000000000004</v>
      </c>
      <c r="AJ11" s="34">
        <f t="shared" si="27"/>
        <v>-7.2211728642497093</v>
      </c>
      <c r="AK11" s="34">
        <f t="shared" si="28"/>
        <v>-7.2211866436419569</v>
      </c>
      <c r="AL11" s="34">
        <f t="shared" si="29"/>
        <v>1.8759440231864666</v>
      </c>
      <c r="AM11" s="34">
        <f t="shared" si="30"/>
        <v>59.322575527443497</v>
      </c>
      <c r="AN11" s="32"/>
      <c r="AO11" s="34">
        <f t="shared" si="31"/>
        <v>2.4000000000000004</v>
      </c>
      <c r="AP11" s="34">
        <f t="shared" si="5"/>
        <v>-3.9438619398799659</v>
      </c>
      <c r="AQ11" s="35">
        <f t="shared" si="32"/>
        <v>6.5731032331332762E-2</v>
      </c>
      <c r="AS11" s="34">
        <f t="shared" ref="AS11:AS38" si="47">IF(AQ11&lt;0,AV10,AO11)</f>
        <v>2.4000000000000004</v>
      </c>
      <c r="AT11" s="34">
        <f t="shared" si="33"/>
        <v>-3.9438619398799659</v>
      </c>
      <c r="AU11" s="34">
        <f t="shared" si="34"/>
        <v>-3.9438757192722136</v>
      </c>
      <c r="AV11" s="34">
        <f t="shared" si="35"/>
        <v>2.1137854943822543</v>
      </c>
      <c r="AW11" s="34">
        <f t="shared" si="36"/>
        <v>59.322575527443497</v>
      </c>
      <c r="AX11" s="32"/>
      <c r="AY11" s="34">
        <f t="shared" si="37"/>
        <v>2.4000000000000004</v>
      </c>
      <c r="AZ11" s="34">
        <f t="shared" si="6"/>
        <v>-1.9224715655484061</v>
      </c>
      <c r="BA11" s="35">
        <f t="shared" si="38"/>
        <v>3.2041192759140101E-2</v>
      </c>
      <c r="BC11" s="34">
        <f t="shared" ref="BC11:BC38" si="48">IF(BA11&lt;0,BF10,AY11)</f>
        <v>2.4000000000000004</v>
      </c>
      <c r="BD11" s="34">
        <f t="shared" si="39"/>
        <v>-1.9224715655484061</v>
      </c>
      <c r="BE11" s="34">
        <f t="shared" si="40"/>
        <v>-1.9224853449406538</v>
      </c>
      <c r="BF11" s="34">
        <f t="shared" si="41"/>
        <v>2.260482122070846</v>
      </c>
      <c r="BG11" s="34">
        <f t="shared" si="42"/>
        <v>59.322575527443497</v>
      </c>
    </row>
    <row r="12" spans="1:78">
      <c r="A12" s="34">
        <f t="shared" si="7"/>
        <v>2.3500000000000005</v>
      </c>
      <c r="B12" s="34">
        <f t="shared" si="1"/>
        <v>-57.953613346362559</v>
      </c>
      <c r="C12" s="35">
        <f t="shared" si="8"/>
        <v>0.9658935557727093</v>
      </c>
      <c r="E12" s="34">
        <f t="shared" si="43"/>
        <v>2.3500000000000005</v>
      </c>
      <c r="F12" s="34">
        <f t="shared" si="9"/>
        <v>-57.953613346362559</v>
      </c>
      <c r="G12" s="34">
        <f t="shared" si="10"/>
        <v>-57.953627413864396</v>
      </c>
      <c r="H12" s="34">
        <f t="shared" si="11"/>
        <v>-1.7696805244520428</v>
      </c>
      <c r="I12" s="34">
        <f t="shared" si="12"/>
        <v>58.971531078768159</v>
      </c>
      <c r="J12" s="32"/>
      <c r="K12" s="34">
        <f t="shared" si="13"/>
        <v>2.3500000000000005</v>
      </c>
      <c r="L12" s="34">
        <f t="shared" si="2"/>
        <v>-20.453613346362559</v>
      </c>
      <c r="M12" s="35">
        <f t="shared" si="14"/>
        <v>0.3408935557727093</v>
      </c>
      <c r="N12"/>
      <c r="O12" s="34">
        <f t="shared" si="44"/>
        <v>2.3500000000000005</v>
      </c>
      <c r="P12" s="34">
        <f t="shared" si="15"/>
        <v>-20.453613346362559</v>
      </c>
      <c r="Q12" s="34">
        <f t="shared" si="16"/>
        <v>-20.453627413864396</v>
      </c>
      <c r="R12" s="34">
        <f t="shared" si="17"/>
        <v>0.89603798292810177</v>
      </c>
      <c r="S12" s="34">
        <f t="shared" si="18"/>
        <v>58.971531078768159</v>
      </c>
      <c r="T12" s="32"/>
      <c r="U12" s="34">
        <f t="shared" si="19"/>
        <v>2.3500000000000005</v>
      </c>
      <c r="V12" s="34">
        <f t="shared" si="3"/>
        <v>-11.799767192516398</v>
      </c>
      <c r="W12" s="35">
        <f t="shared" si="20"/>
        <v>0.19666278654193997</v>
      </c>
      <c r="Y12" s="34">
        <f t="shared" si="45"/>
        <v>2.3500000000000005</v>
      </c>
      <c r="Z12" s="34">
        <f t="shared" si="21"/>
        <v>-11.799767192516398</v>
      </c>
      <c r="AA12" s="34">
        <f t="shared" si="22"/>
        <v>-11.799781260018236</v>
      </c>
      <c r="AB12" s="34">
        <f t="shared" si="23"/>
        <v>1.5112037923235202</v>
      </c>
      <c r="AC12" s="34">
        <f t="shared" si="24"/>
        <v>58.971531078768159</v>
      </c>
      <c r="AD12" s="32"/>
      <c r="AE12" s="34">
        <f t="shared" si="25"/>
        <v>2.3500000000000005</v>
      </c>
      <c r="AF12" s="34">
        <f t="shared" si="4"/>
        <v>-6.5250419177911283</v>
      </c>
      <c r="AG12" s="35">
        <f t="shared" si="26"/>
        <v>0.10875069862985214</v>
      </c>
      <c r="AI12" s="34">
        <f t="shared" si="46"/>
        <v>2.3500000000000005</v>
      </c>
      <c r="AJ12" s="34">
        <f t="shared" si="27"/>
        <v>-6.5250419177911283</v>
      </c>
      <c r="AK12" s="34">
        <f t="shared" si="28"/>
        <v>-6.5250559852929655</v>
      </c>
      <c r="AL12" s="34">
        <f t="shared" si="29"/>
        <v>1.8861619999550128</v>
      </c>
      <c r="AM12" s="34">
        <f t="shared" si="30"/>
        <v>58.971531078768159</v>
      </c>
      <c r="AN12" s="32"/>
      <c r="AO12" s="34">
        <f t="shared" si="31"/>
        <v>2.3500000000000005</v>
      </c>
      <c r="AP12" s="34">
        <f t="shared" si="5"/>
        <v>-3.2477309934213849</v>
      </c>
      <c r="AQ12" s="35">
        <f t="shared" si="32"/>
        <v>5.4128849890356413E-2</v>
      </c>
      <c r="AS12" s="34">
        <f t="shared" si="47"/>
        <v>2.3500000000000005</v>
      </c>
      <c r="AT12" s="34">
        <f t="shared" si="33"/>
        <v>-3.2477309934213849</v>
      </c>
      <c r="AU12" s="34">
        <f t="shared" si="34"/>
        <v>-3.2477450609232221</v>
      </c>
      <c r="AV12" s="34">
        <f t="shared" si="35"/>
        <v>2.1191323569025209</v>
      </c>
      <c r="AW12" s="34">
        <f t="shared" si="36"/>
        <v>58.971531078768159</v>
      </c>
      <c r="AX12" s="32"/>
      <c r="AY12" s="34">
        <f t="shared" si="37"/>
        <v>2.3500000000000005</v>
      </c>
      <c r="AZ12" s="34">
        <f t="shared" si="6"/>
        <v>-1.2263406190898252</v>
      </c>
      <c r="BA12" s="35">
        <f t="shared" si="38"/>
        <v>2.0439010318163753E-2</v>
      </c>
      <c r="BC12" s="34">
        <f t="shared" si="48"/>
        <v>2.3500000000000005</v>
      </c>
      <c r="BD12" s="34">
        <f t="shared" si="39"/>
        <v>-1.2263406190898252</v>
      </c>
      <c r="BE12" s="34">
        <f t="shared" si="40"/>
        <v>-1.2263546865916624</v>
      </c>
      <c r="BF12" s="34">
        <f t="shared" si="41"/>
        <v>2.26282456307574</v>
      </c>
      <c r="BG12" s="34">
        <f t="shared" si="42"/>
        <v>58.971531078768159</v>
      </c>
    </row>
    <row r="13" spans="1:78">
      <c r="A13" s="34">
        <f t="shared" si="7"/>
        <v>2.3000000000000007</v>
      </c>
      <c r="B13" s="34">
        <f t="shared" si="1"/>
        <v>-57.242823372575799</v>
      </c>
      <c r="C13" s="35">
        <f t="shared" si="8"/>
        <v>0.95404705620959662</v>
      </c>
      <c r="E13" s="34">
        <f t="shared" si="43"/>
        <v>2.3000000000000007</v>
      </c>
      <c r="F13" s="34">
        <f t="shared" si="9"/>
        <v>-57.242823372575799</v>
      </c>
      <c r="G13" s="34">
        <f t="shared" si="10"/>
        <v>-57.24283773841502</v>
      </c>
      <c r="H13" s="34">
        <f t="shared" si="11"/>
        <v>-1.6846487555814509</v>
      </c>
      <c r="I13" s="34">
        <f t="shared" si="12"/>
        <v>58.611833535651449</v>
      </c>
      <c r="J13" s="32"/>
      <c r="K13" s="34">
        <f t="shared" si="13"/>
        <v>2.3000000000000007</v>
      </c>
      <c r="L13" s="34">
        <f t="shared" si="2"/>
        <v>-19.742823372575799</v>
      </c>
      <c r="M13" s="35">
        <f t="shared" si="14"/>
        <v>0.32904705620959668</v>
      </c>
      <c r="N13"/>
      <c r="O13" s="34">
        <f t="shared" si="44"/>
        <v>2.3000000000000007</v>
      </c>
      <c r="P13" s="34">
        <f t="shared" si="15"/>
        <v>-19.742823372575799</v>
      </c>
      <c r="Q13" s="34">
        <f t="shared" si="16"/>
        <v>-19.74283773841502</v>
      </c>
      <c r="R13" s="34">
        <f t="shared" si="17"/>
        <v>0.92571040440875074</v>
      </c>
      <c r="S13" s="34">
        <f t="shared" si="18"/>
        <v>58.611833535651449</v>
      </c>
      <c r="T13" s="32"/>
      <c r="U13" s="34">
        <f t="shared" si="19"/>
        <v>2.3000000000000007</v>
      </c>
      <c r="V13" s="34">
        <f t="shared" si="3"/>
        <v>-11.088977218729639</v>
      </c>
      <c r="W13" s="35">
        <f t="shared" si="20"/>
        <v>0.18481628697882732</v>
      </c>
      <c r="Y13" s="34">
        <f t="shared" si="45"/>
        <v>2.3000000000000007</v>
      </c>
      <c r="Z13" s="34">
        <f t="shared" si="21"/>
        <v>-11.088977218729639</v>
      </c>
      <c r="AA13" s="34">
        <f t="shared" si="22"/>
        <v>-11.088991584568859</v>
      </c>
      <c r="AB13" s="34">
        <f t="shared" si="23"/>
        <v>1.5281009797911054</v>
      </c>
      <c r="AC13" s="34">
        <f t="shared" si="24"/>
        <v>58.611833535651449</v>
      </c>
      <c r="AD13" s="32"/>
      <c r="AE13" s="34">
        <f t="shared" si="25"/>
        <v>2.3000000000000007</v>
      </c>
      <c r="AF13" s="34">
        <f t="shared" si="4"/>
        <v>-5.8142519440043685</v>
      </c>
      <c r="AG13" s="35">
        <f t="shared" si="26"/>
        <v>9.6904199066739471E-2</v>
      </c>
      <c r="AI13" s="34">
        <f t="shared" si="46"/>
        <v>2.3000000000000007</v>
      </c>
      <c r="AJ13" s="34">
        <f t="shared" si="27"/>
        <v>-5.8142519440043685</v>
      </c>
      <c r="AK13" s="34">
        <f t="shared" si="28"/>
        <v>-5.8142663098435889</v>
      </c>
      <c r="AL13" s="34">
        <f t="shared" si="29"/>
        <v>1.895272378119397</v>
      </c>
      <c r="AM13" s="34">
        <f t="shared" si="30"/>
        <v>58.611833535651449</v>
      </c>
      <c r="AN13" s="32"/>
      <c r="AO13" s="34">
        <f t="shared" si="31"/>
        <v>2.3000000000000007</v>
      </c>
      <c r="AP13" s="34">
        <f t="shared" si="5"/>
        <v>-2.5369410196346251</v>
      </c>
      <c r="AQ13" s="35">
        <f t="shared" si="32"/>
        <v>4.2282350327243749E-2</v>
      </c>
      <c r="AS13" s="34">
        <f t="shared" si="47"/>
        <v>2.3000000000000007</v>
      </c>
      <c r="AT13" s="34">
        <f t="shared" si="33"/>
        <v>-2.5369410196346251</v>
      </c>
      <c r="AU13" s="34">
        <f t="shared" si="34"/>
        <v>-2.5369553854738456</v>
      </c>
      <c r="AV13" s="34">
        <f t="shared" si="35"/>
        <v>2.1234046072277839</v>
      </c>
      <c r="AW13" s="34">
        <f t="shared" si="36"/>
        <v>58.611833535651449</v>
      </c>
      <c r="AX13" s="32"/>
      <c r="AY13" s="34">
        <f t="shared" si="37"/>
        <v>2.3000000000000007</v>
      </c>
      <c r="AZ13" s="34">
        <f t="shared" si="6"/>
        <v>-0.51555064530306538</v>
      </c>
      <c r="BA13" s="35">
        <f t="shared" si="38"/>
        <v>8.5925107550510905E-3</v>
      </c>
      <c r="BC13" s="34">
        <f t="shared" si="48"/>
        <v>2.3000000000000007</v>
      </c>
      <c r="BD13" s="34">
        <f t="shared" si="39"/>
        <v>-0.51555064530306538</v>
      </c>
      <c r="BE13" s="34">
        <f t="shared" si="40"/>
        <v>-0.51556501114228581</v>
      </c>
      <c r="BF13" s="34">
        <f t="shared" si="41"/>
        <v>2.2641127373491816</v>
      </c>
      <c r="BG13" s="34">
        <f t="shared" si="42"/>
        <v>58.611833535651449</v>
      </c>
    </row>
    <row r="14" spans="1:78">
      <c r="A14" s="34">
        <f t="shared" si="7"/>
        <v>2.2500000000000009</v>
      </c>
      <c r="B14" s="34">
        <f t="shared" si="1"/>
        <v>-56.516849772067928</v>
      </c>
      <c r="C14" s="35">
        <f t="shared" si="8"/>
        <v>0.94194749620113216</v>
      </c>
      <c r="E14" s="34">
        <f t="shared" si="43"/>
        <v>2.2500000000000009</v>
      </c>
      <c r="F14" s="34">
        <f t="shared" si="9"/>
        <v>-56.516849772067928</v>
      </c>
      <c r="G14" s="34">
        <f t="shared" si="10"/>
        <v>-56.516864447006796</v>
      </c>
      <c r="H14" s="34">
        <f t="shared" si="11"/>
        <v>-1.6012494179232561</v>
      </c>
      <c r="I14" s="34">
        <f t="shared" si="12"/>
        <v>58.24313614070288</v>
      </c>
      <c r="J14" s="32"/>
      <c r="K14" s="34">
        <f t="shared" si="13"/>
        <v>2.2500000000000009</v>
      </c>
      <c r="L14" s="34">
        <f t="shared" si="2"/>
        <v>-19.016849772067928</v>
      </c>
      <c r="M14" s="35">
        <f t="shared" si="14"/>
        <v>0.31694749620113216</v>
      </c>
      <c r="N14"/>
      <c r="O14" s="34">
        <f t="shared" si="44"/>
        <v>2.2500000000000009</v>
      </c>
      <c r="P14" s="34">
        <f t="shared" si="15"/>
        <v>-19.016849772067928</v>
      </c>
      <c r="Q14" s="34">
        <f t="shared" si="16"/>
        <v>-19.016864447006796</v>
      </c>
      <c r="R14" s="34">
        <f t="shared" si="17"/>
        <v>0.95412749629921878</v>
      </c>
      <c r="S14" s="34">
        <f t="shared" si="18"/>
        <v>58.24313614070288</v>
      </c>
      <c r="T14" s="32"/>
      <c r="U14" s="34">
        <f t="shared" si="19"/>
        <v>2.2500000000000009</v>
      </c>
      <c r="V14" s="34">
        <f t="shared" si="3"/>
        <v>-10.363003618221768</v>
      </c>
      <c r="W14" s="35">
        <f t="shared" si="20"/>
        <v>0.1727167269703628</v>
      </c>
      <c r="Y14" s="34">
        <f t="shared" si="45"/>
        <v>2.2500000000000009</v>
      </c>
      <c r="Z14" s="34">
        <f t="shared" si="21"/>
        <v>-10.363003618221768</v>
      </c>
      <c r="AA14" s="34">
        <f t="shared" si="22"/>
        <v>-10.363018293160636</v>
      </c>
      <c r="AB14" s="34">
        <f t="shared" si="23"/>
        <v>1.5438298611197907</v>
      </c>
      <c r="AC14" s="34">
        <f t="shared" si="24"/>
        <v>58.24313614070288</v>
      </c>
      <c r="AD14" s="32"/>
      <c r="AE14" s="34">
        <f t="shared" si="25"/>
        <v>2.2500000000000009</v>
      </c>
      <c r="AF14" s="34">
        <f t="shared" si="4"/>
        <v>-5.0882783434964978</v>
      </c>
      <c r="AG14" s="35">
        <f t="shared" si="26"/>
        <v>8.4804639058274969E-2</v>
      </c>
      <c r="AI14" s="34">
        <f t="shared" si="46"/>
        <v>2.2500000000000009</v>
      </c>
      <c r="AJ14" s="34">
        <f t="shared" si="27"/>
        <v>-5.0882783434964978</v>
      </c>
      <c r="AK14" s="34">
        <f t="shared" si="28"/>
        <v>-5.0882930184353654</v>
      </c>
      <c r="AL14" s="34">
        <f t="shared" si="29"/>
        <v>1.9032674930104241</v>
      </c>
      <c r="AM14" s="34">
        <f t="shared" si="30"/>
        <v>58.24313614070288</v>
      </c>
      <c r="AN14" s="32"/>
      <c r="AO14" s="34">
        <f t="shared" si="31"/>
        <v>2.2500000000000009</v>
      </c>
      <c r="AP14" s="34">
        <f t="shared" si="5"/>
        <v>-1.8109674191267544</v>
      </c>
      <c r="AQ14" s="35">
        <f t="shared" si="32"/>
        <v>3.018279031877924E-2</v>
      </c>
      <c r="AS14" s="34">
        <f t="shared" si="47"/>
        <v>2.2500000000000009</v>
      </c>
      <c r="AT14" s="34">
        <f t="shared" si="33"/>
        <v>-1.8109674191267544</v>
      </c>
      <c r="AU14" s="34">
        <f t="shared" si="34"/>
        <v>-1.8109820940656221</v>
      </c>
      <c r="AV14" s="34">
        <f t="shared" si="35"/>
        <v>2.1265945510601192</v>
      </c>
      <c r="AW14" s="34">
        <f t="shared" si="36"/>
        <v>58.24313614070288</v>
      </c>
      <c r="AX14" s="32"/>
      <c r="AY14" s="34">
        <f t="shared" si="37"/>
        <v>2.2500000000000009</v>
      </c>
      <c r="AZ14" s="34">
        <f t="shared" si="6"/>
        <v>0.21042295520480536</v>
      </c>
      <c r="BA14" s="35">
        <f t="shared" si="38"/>
        <v>-3.5070492534134226E-3</v>
      </c>
      <c r="BC14" s="34">
        <f t="shared" si="48"/>
        <v>2.2641127373491816</v>
      </c>
      <c r="BD14" s="34">
        <f t="shared" si="39"/>
        <v>3.9439605127284949E-3</v>
      </c>
      <c r="BE14" s="34">
        <f t="shared" si="40"/>
        <v>3.9293739413466255E-3</v>
      </c>
      <c r="BF14" s="34">
        <f t="shared" si="41"/>
        <v>2.2643831203205789</v>
      </c>
      <c r="BG14" s="34">
        <f t="shared" si="42"/>
        <v>58.348135246874335</v>
      </c>
    </row>
    <row r="15" spans="1:78">
      <c r="A15" s="34">
        <f t="shared" si="7"/>
        <v>2.2000000000000011</v>
      </c>
      <c r="B15" s="34">
        <f t="shared" si="1"/>
        <v>-55.775140272880563</v>
      </c>
      <c r="C15" s="35">
        <f t="shared" si="8"/>
        <v>0.92958567121467606</v>
      </c>
      <c r="E15" s="34">
        <f t="shared" si="43"/>
        <v>2.2000000000000011</v>
      </c>
      <c r="F15" s="34">
        <f t="shared" si="9"/>
        <v>-55.775140272880563</v>
      </c>
      <c r="G15" s="34">
        <f t="shared" si="10"/>
        <v>-55.775155268254352</v>
      </c>
      <c r="H15" s="34">
        <f t="shared" si="11"/>
        <v>-1.5194898278656588</v>
      </c>
      <c r="I15" s="34">
        <f t="shared" si="12"/>
        <v>57.865071995851814</v>
      </c>
      <c r="J15" s="32"/>
      <c r="K15" s="34">
        <f t="shared" si="13"/>
        <v>2.2000000000000011</v>
      </c>
      <c r="L15" s="34">
        <f t="shared" si="2"/>
        <v>-18.275140272880563</v>
      </c>
      <c r="M15" s="35">
        <f t="shared" si="14"/>
        <v>0.30458567121467606</v>
      </c>
      <c r="N15"/>
      <c r="O15" s="34">
        <f t="shared" si="44"/>
        <v>2.2000000000000011</v>
      </c>
      <c r="P15" s="34">
        <f t="shared" si="15"/>
        <v>-18.275140272880563</v>
      </c>
      <c r="Q15" s="34">
        <f t="shared" si="16"/>
        <v>-18.275155268254352</v>
      </c>
      <c r="R15" s="34">
        <f t="shared" si="17"/>
        <v>0.98128144518807736</v>
      </c>
      <c r="S15" s="34">
        <f t="shared" si="18"/>
        <v>57.865071995851814</v>
      </c>
      <c r="T15" s="32"/>
      <c r="U15" s="34">
        <f t="shared" si="19"/>
        <v>2.2000000000000011</v>
      </c>
      <c r="V15" s="34">
        <f t="shared" si="3"/>
        <v>-9.6212941190344026</v>
      </c>
      <c r="W15" s="35">
        <f t="shared" si="20"/>
        <v>0.1603549019839067</v>
      </c>
      <c r="Y15" s="34">
        <f t="shared" si="45"/>
        <v>2.2000000000000011</v>
      </c>
      <c r="Z15" s="34">
        <f t="shared" si="21"/>
        <v>-9.6212941190344026</v>
      </c>
      <c r="AA15" s="34">
        <f t="shared" si="22"/>
        <v>-9.6213091144081915</v>
      </c>
      <c r="AB15" s="34">
        <f t="shared" si="23"/>
        <v>1.5583825082004785</v>
      </c>
      <c r="AC15" s="34">
        <f t="shared" si="24"/>
        <v>57.865071995851814</v>
      </c>
      <c r="AD15" s="32"/>
      <c r="AE15" s="34">
        <f t="shared" si="25"/>
        <v>2.2000000000000011</v>
      </c>
      <c r="AF15" s="34">
        <f t="shared" si="4"/>
        <v>-4.3465688443091324</v>
      </c>
      <c r="AG15" s="35">
        <f t="shared" si="26"/>
        <v>7.2442814071818878E-2</v>
      </c>
      <c r="AI15" s="34">
        <f t="shared" si="46"/>
        <v>2.2000000000000011</v>
      </c>
      <c r="AJ15" s="34">
        <f t="shared" si="27"/>
        <v>-4.3465688443091324</v>
      </c>
      <c r="AK15" s="34">
        <f t="shared" si="28"/>
        <v>-4.3465838396829213</v>
      </c>
      <c r="AL15" s="34">
        <f t="shared" si="29"/>
        <v>1.910139346608037</v>
      </c>
      <c r="AM15" s="34">
        <f t="shared" si="30"/>
        <v>57.865071995851814</v>
      </c>
      <c r="AN15" s="32"/>
      <c r="AO15" s="34">
        <f t="shared" si="31"/>
        <v>2.2000000000000011</v>
      </c>
      <c r="AP15" s="34">
        <f t="shared" si="5"/>
        <v>-1.069257919939389</v>
      </c>
      <c r="AQ15" s="35">
        <f t="shared" si="32"/>
        <v>1.7820965332323149E-2</v>
      </c>
      <c r="AS15" s="34">
        <f t="shared" si="47"/>
        <v>2.2000000000000011</v>
      </c>
      <c r="AT15" s="34">
        <f t="shared" si="33"/>
        <v>-1.069257919939389</v>
      </c>
      <c r="AU15" s="34">
        <f t="shared" si="34"/>
        <v>-1.0692729153131779</v>
      </c>
      <c r="AV15" s="34">
        <f t="shared" si="35"/>
        <v>2.1286941469421445</v>
      </c>
      <c r="AW15" s="34">
        <f t="shared" si="36"/>
        <v>57.865071995851814</v>
      </c>
      <c r="AX15" s="32"/>
      <c r="AY15" s="34">
        <f t="shared" si="37"/>
        <v>2.2000000000000011</v>
      </c>
      <c r="AZ15" s="34">
        <f t="shared" si="6"/>
        <v>0.95213245439217076</v>
      </c>
      <c r="BA15" s="35">
        <f t="shared" si="38"/>
        <v>-1.5868874239869511E-2</v>
      </c>
      <c r="BC15" s="34">
        <f t="shared" si="48"/>
        <v>2.2643831203205789</v>
      </c>
      <c r="BD15" s="34">
        <f t="shared" si="39"/>
        <v>2.2686369050006761E-7</v>
      </c>
      <c r="BE15" s="34">
        <f t="shared" si="40"/>
        <v>-1.4358023420868449E-5</v>
      </c>
      <c r="BF15" s="34">
        <f t="shared" si="41"/>
        <v>2.2643831358752888</v>
      </c>
      <c r="BG15" s="34">
        <f t="shared" si="42"/>
        <v>58.350139674157646</v>
      </c>
    </row>
    <row r="16" spans="1:78">
      <c r="A16" s="34">
        <f t="shared" si="7"/>
        <v>2.1500000000000012</v>
      </c>
      <c r="B16" s="34">
        <f t="shared" si="1"/>
        <v>-55.017112923446462</v>
      </c>
      <c r="C16" s="35">
        <f t="shared" si="8"/>
        <v>0.91695188205744105</v>
      </c>
      <c r="E16" s="34">
        <f t="shared" si="43"/>
        <v>2.1500000000000012</v>
      </c>
      <c r="F16" s="34">
        <f t="shared" si="9"/>
        <v>-55.017112923446462</v>
      </c>
      <c r="G16" s="34">
        <f t="shared" si="10"/>
        <v>-55.017128251205307</v>
      </c>
      <c r="H16" s="34">
        <f t="shared" si="11"/>
        <v>-1.4393775129695809</v>
      </c>
      <c r="I16" s="34">
        <f t="shared" si="12"/>
        <v>57.477252474588511</v>
      </c>
      <c r="J16" s="32"/>
      <c r="K16" s="34">
        <f t="shared" si="13"/>
        <v>2.1500000000000012</v>
      </c>
      <c r="L16" s="34">
        <f t="shared" si="2"/>
        <v>-17.517112923446462</v>
      </c>
      <c r="M16" s="35">
        <f t="shared" si="14"/>
        <v>0.29195188205744105</v>
      </c>
      <c r="N16"/>
      <c r="O16" s="34">
        <f t="shared" si="44"/>
        <v>2.1500000000000012</v>
      </c>
      <c r="P16" s="34">
        <f t="shared" si="15"/>
        <v>-17.517112923446462</v>
      </c>
      <c r="Q16" s="34">
        <f t="shared" si="16"/>
        <v>-17.517128251205307</v>
      </c>
      <c r="R16" s="34">
        <f t="shared" si="17"/>
        <v>1.0071641098823989</v>
      </c>
      <c r="S16" s="34">
        <f t="shared" si="18"/>
        <v>57.477252474588511</v>
      </c>
      <c r="T16" s="32"/>
      <c r="U16" s="34">
        <f t="shared" si="19"/>
        <v>2.1500000000000012</v>
      </c>
      <c r="V16" s="34">
        <f t="shared" si="3"/>
        <v>-8.8632667696003011</v>
      </c>
      <c r="W16" s="35">
        <f t="shared" si="20"/>
        <v>0.14772111282667169</v>
      </c>
      <c r="Y16" s="34">
        <f t="shared" si="45"/>
        <v>2.1500000000000012</v>
      </c>
      <c r="Z16" s="34">
        <f t="shared" si="21"/>
        <v>-8.8632667696003011</v>
      </c>
      <c r="AA16" s="34">
        <f t="shared" si="22"/>
        <v>-8.8632820973591464</v>
      </c>
      <c r="AB16" s="34">
        <f t="shared" si="23"/>
        <v>1.5717506382328561</v>
      </c>
      <c r="AC16" s="34">
        <f t="shared" si="24"/>
        <v>57.477252474588511</v>
      </c>
      <c r="AD16" s="32"/>
      <c r="AE16" s="34">
        <f t="shared" si="25"/>
        <v>2.1500000000000012</v>
      </c>
      <c r="AF16" s="34">
        <f t="shared" si="4"/>
        <v>-3.5885414948750309</v>
      </c>
      <c r="AG16" s="35">
        <f t="shared" si="26"/>
        <v>5.9809024914583848E-2</v>
      </c>
      <c r="AI16" s="34">
        <f t="shared" si="46"/>
        <v>2.1500000000000012</v>
      </c>
      <c r="AJ16" s="34">
        <f t="shared" si="27"/>
        <v>-3.5885414948750309</v>
      </c>
      <c r="AK16" s="34">
        <f t="shared" si="28"/>
        <v>-3.5885568226338762</v>
      </c>
      <c r="AL16" s="34">
        <f t="shared" si="29"/>
        <v>1.9158795697988484</v>
      </c>
      <c r="AM16" s="34">
        <f t="shared" si="30"/>
        <v>57.477252474588511</v>
      </c>
      <c r="AN16" s="32"/>
      <c r="AO16" s="34">
        <f t="shared" si="31"/>
        <v>2.1500000000000012</v>
      </c>
      <c r="AP16" s="34">
        <f t="shared" si="5"/>
        <v>-0.31123057050528757</v>
      </c>
      <c r="AQ16" s="35">
        <f t="shared" si="32"/>
        <v>5.1871761750881262E-3</v>
      </c>
      <c r="AS16" s="34">
        <f t="shared" si="47"/>
        <v>2.1500000000000012</v>
      </c>
      <c r="AT16" s="34">
        <f t="shared" si="33"/>
        <v>-0.31123057050528757</v>
      </c>
      <c r="AU16" s="34">
        <f t="shared" si="34"/>
        <v>-0.31124589826413285</v>
      </c>
      <c r="AV16" s="34">
        <f t="shared" si="35"/>
        <v>2.1296949721321305</v>
      </c>
      <c r="AW16" s="34">
        <f t="shared" si="36"/>
        <v>57.477252474588511</v>
      </c>
      <c r="AX16" s="32"/>
      <c r="AY16" s="34">
        <f t="shared" si="37"/>
        <v>2.1500000000000012</v>
      </c>
      <c r="AZ16" s="34">
        <f t="shared" si="6"/>
        <v>1.7101598038262722</v>
      </c>
      <c r="BA16" s="35">
        <f t="shared" si="38"/>
        <v>-2.8502663397104538E-2</v>
      </c>
      <c r="BC16" s="34">
        <f t="shared" si="48"/>
        <v>2.2643831358752888</v>
      </c>
      <c r="BD16" s="34">
        <f t="shared" si="39"/>
        <v>0</v>
      </c>
      <c r="BE16" s="34">
        <f t="shared" si="40"/>
        <v>-1.4584887068735952E-5</v>
      </c>
      <c r="BF16" s="34">
        <f t="shared" si="41"/>
        <v>2.2643831358752888</v>
      </c>
      <c r="BG16" s="34">
        <f t="shared" si="42"/>
        <v>58.35013978946143</v>
      </c>
    </row>
    <row r="17" spans="1:70">
      <c r="A17" s="34">
        <f t="shared" si="7"/>
        <v>2.1000000000000014</v>
      </c>
      <c r="B17" s="34">
        <f t="shared" si="1"/>
        <v>-54.242153894069119</v>
      </c>
      <c r="C17" s="35">
        <f t="shared" si="8"/>
        <v>0.90403589823448527</v>
      </c>
      <c r="E17" s="34">
        <f t="shared" si="43"/>
        <v>2.1000000000000014</v>
      </c>
      <c r="F17" s="34">
        <f t="shared" si="9"/>
        <v>-54.242153894069119</v>
      </c>
      <c r="G17" s="34">
        <f t="shared" si="10"/>
        <v>-54.242169566824089</v>
      </c>
      <c r="H17" s="34">
        <f t="shared" si="11"/>
        <v>-1.3609201764475065</v>
      </c>
      <c r="I17" s="34">
        <f t="shared" si="12"/>
        <v>57.079265471910418</v>
      </c>
      <c r="J17" s="32"/>
      <c r="K17" s="34">
        <f t="shared" si="13"/>
        <v>2.1000000000000014</v>
      </c>
      <c r="L17" s="34">
        <f t="shared" si="2"/>
        <v>-16.742153894069119</v>
      </c>
      <c r="M17" s="35">
        <f t="shared" si="14"/>
        <v>0.27903589823448532</v>
      </c>
      <c r="N17"/>
      <c r="O17" s="34">
        <f t="shared" si="44"/>
        <v>2.1000000000000014</v>
      </c>
      <c r="P17" s="34">
        <f t="shared" si="15"/>
        <v>-16.742153894069119</v>
      </c>
      <c r="Q17" s="34">
        <f t="shared" si="16"/>
        <v>-16.742169566824089</v>
      </c>
      <c r="R17" s="34">
        <f t="shared" si="17"/>
        <v>1.0317670105370114</v>
      </c>
      <c r="S17" s="34">
        <f t="shared" si="18"/>
        <v>57.079265471910418</v>
      </c>
      <c r="T17" s="32"/>
      <c r="U17" s="34">
        <f t="shared" si="19"/>
        <v>2.1000000000000014</v>
      </c>
      <c r="V17" s="34">
        <f t="shared" si="3"/>
        <v>-8.0883077402229588</v>
      </c>
      <c r="W17" s="35">
        <f t="shared" si="20"/>
        <v>0.13480512900371597</v>
      </c>
      <c r="Y17" s="34">
        <f t="shared" si="45"/>
        <v>2.1000000000000014</v>
      </c>
      <c r="Z17" s="34">
        <f t="shared" si="21"/>
        <v>-8.0883077402229588</v>
      </c>
      <c r="AA17" s="34">
        <f t="shared" si="22"/>
        <v>-8.0883234129779282</v>
      </c>
      <c r="AB17" s="34">
        <f t="shared" si="23"/>
        <v>1.5839255921488236</v>
      </c>
      <c r="AC17" s="34">
        <f t="shared" si="24"/>
        <v>57.079265471910418</v>
      </c>
      <c r="AD17" s="32"/>
      <c r="AE17" s="34">
        <f t="shared" si="25"/>
        <v>2.1000000000000014</v>
      </c>
      <c r="AF17" s="34">
        <f t="shared" si="4"/>
        <v>-2.8135824654976886</v>
      </c>
      <c r="AG17" s="35">
        <f t="shared" si="26"/>
        <v>4.6893041091628146E-2</v>
      </c>
      <c r="AI17" s="34">
        <f t="shared" si="46"/>
        <v>2.1000000000000014</v>
      </c>
      <c r="AJ17" s="34">
        <f t="shared" si="27"/>
        <v>-2.8135824654976886</v>
      </c>
      <c r="AK17" s="34">
        <f t="shared" si="28"/>
        <v>-2.813598138252658</v>
      </c>
      <c r="AL17" s="34">
        <f t="shared" si="29"/>
        <v>1.9204793942741181</v>
      </c>
      <c r="AM17" s="34">
        <f t="shared" si="30"/>
        <v>57.079265471910418</v>
      </c>
      <c r="AN17" s="32"/>
      <c r="AO17" s="34">
        <f t="shared" si="31"/>
        <v>2.1000000000000014</v>
      </c>
      <c r="AP17" s="34">
        <f t="shared" si="5"/>
        <v>0.46372845887205472</v>
      </c>
      <c r="AQ17" s="35">
        <f t="shared" si="32"/>
        <v>-7.7288076478675789E-3</v>
      </c>
      <c r="AS17" s="34">
        <f t="shared" si="47"/>
        <v>2.1296949721321305</v>
      </c>
      <c r="AT17" s="34">
        <f t="shared" si="33"/>
        <v>1.4030747569364621E-3</v>
      </c>
      <c r="AU17" s="34">
        <f t="shared" si="34"/>
        <v>1.3876084547916889E-3</v>
      </c>
      <c r="AV17" s="34">
        <f t="shared" si="35"/>
        <v>2.1297856903105163</v>
      </c>
      <c r="AW17" s="34">
        <f t="shared" si="36"/>
        <v>57.31687997676422</v>
      </c>
      <c r="AX17" s="32"/>
      <c r="AY17" s="34">
        <f t="shared" si="37"/>
        <v>2.1000000000000014</v>
      </c>
      <c r="AZ17" s="34">
        <f t="shared" si="6"/>
        <v>2.4851188332036145</v>
      </c>
      <c r="BA17" s="35">
        <f t="shared" si="38"/>
        <v>-4.1418647220060244E-2</v>
      </c>
      <c r="BC17" s="34">
        <f t="shared" si="48"/>
        <v>2.2643831358752888</v>
      </c>
      <c r="BD17" s="34">
        <f t="shared" si="39"/>
        <v>0</v>
      </c>
      <c r="BE17" s="34">
        <f t="shared" si="40"/>
        <v>-1.4584887068735952E-5</v>
      </c>
      <c r="BF17" s="34">
        <f t="shared" si="41"/>
        <v>2.2643831358752888</v>
      </c>
      <c r="BG17" s="34">
        <f t="shared" si="42"/>
        <v>58.35013978946143</v>
      </c>
    </row>
    <row r="18" spans="1:70">
      <c r="A18" s="34">
        <f t="shared" si="7"/>
        <v>2.0500000000000016</v>
      </c>
      <c r="B18" s="34">
        <f t="shared" si="1"/>
        <v>-53.449615063705338</v>
      </c>
      <c r="C18" s="35">
        <f t="shared" si="8"/>
        <v>0.89082691772842226</v>
      </c>
      <c r="E18" s="34">
        <f t="shared" si="43"/>
        <v>2.0500000000000016</v>
      </c>
      <c r="F18" s="34">
        <f t="shared" si="9"/>
        <v>-53.449615063705338</v>
      </c>
      <c r="G18" s="34">
        <f t="shared" si="10"/>
        <v>-53.449631094779022</v>
      </c>
      <c r="H18" s="34">
        <f t="shared" si="11"/>
        <v>-1.2841257183093706</v>
      </c>
      <c r="I18" s="34">
        <f t="shared" si="12"/>
        <v>56.670673471210421</v>
      </c>
      <c r="J18" s="32"/>
      <c r="K18" s="34">
        <f t="shared" si="13"/>
        <v>2.0500000000000016</v>
      </c>
      <c r="L18" s="34">
        <f t="shared" si="2"/>
        <v>-15.949615063705338</v>
      </c>
      <c r="M18" s="35">
        <f t="shared" si="14"/>
        <v>0.26582691772842232</v>
      </c>
      <c r="N18"/>
      <c r="O18" s="34">
        <f t="shared" si="44"/>
        <v>2.0500000000000016</v>
      </c>
      <c r="P18" s="34">
        <f t="shared" si="15"/>
        <v>-15.949615063705338</v>
      </c>
      <c r="Q18" s="34">
        <f t="shared" si="16"/>
        <v>-15.949631094779022</v>
      </c>
      <c r="R18" s="34">
        <f t="shared" si="17"/>
        <v>1.0550812953909432</v>
      </c>
      <c r="S18" s="34">
        <f t="shared" si="18"/>
        <v>56.670673471210421</v>
      </c>
      <c r="T18" s="32"/>
      <c r="U18" s="34">
        <f t="shared" si="19"/>
        <v>2.0500000000000016</v>
      </c>
      <c r="V18" s="34">
        <f t="shared" si="3"/>
        <v>-7.2957689098591771</v>
      </c>
      <c r="W18" s="35">
        <f t="shared" si="20"/>
        <v>0.12159614849765295</v>
      </c>
      <c r="Y18" s="34">
        <f t="shared" si="45"/>
        <v>2.0500000000000016</v>
      </c>
      <c r="Z18" s="34">
        <f t="shared" si="21"/>
        <v>-7.2957689098591771</v>
      </c>
      <c r="AA18" s="34">
        <f t="shared" si="22"/>
        <v>-7.2957849409328617</v>
      </c>
      <c r="AB18" s="34">
        <f t="shared" si="23"/>
        <v>1.5948982985525542</v>
      </c>
      <c r="AC18" s="34">
        <f t="shared" si="24"/>
        <v>56.670673471210421</v>
      </c>
      <c r="AD18" s="32"/>
      <c r="AE18" s="34">
        <f t="shared" si="25"/>
        <v>2.0500000000000016</v>
      </c>
      <c r="AF18" s="34">
        <f t="shared" si="4"/>
        <v>-2.0210436351339069</v>
      </c>
      <c r="AG18" s="35">
        <f t="shared" si="26"/>
        <v>3.3684060585565119E-2</v>
      </c>
      <c r="AI18" s="34">
        <f t="shared" si="46"/>
        <v>2.0500000000000016</v>
      </c>
      <c r="AJ18" s="34">
        <f t="shared" si="27"/>
        <v>-2.0210436351339069</v>
      </c>
      <c r="AK18" s="34">
        <f t="shared" si="28"/>
        <v>-2.0210596662075915</v>
      </c>
      <c r="AL18" s="34">
        <f t="shared" si="29"/>
        <v>1.9239296147653453</v>
      </c>
      <c r="AM18" s="34">
        <f t="shared" si="30"/>
        <v>56.670673471210421</v>
      </c>
      <c r="AN18" s="32"/>
      <c r="AO18" s="34">
        <f t="shared" si="31"/>
        <v>2.0500000000000016</v>
      </c>
      <c r="AP18" s="34">
        <f t="shared" si="5"/>
        <v>1.2562672892358364</v>
      </c>
      <c r="AQ18" s="35">
        <f t="shared" si="32"/>
        <v>-2.0937788153930607E-2</v>
      </c>
      <c r="AS18" s="34">
        <f t="shared" si="47"/>
        <v>2.1297856903105163</v>
      </c>
      <c r="AT18" s="34">
        <f t="shared" si="33"/>
        <v>2.7977932859357679E-8</v>
      </c>
      <c r="AU18" s="34">
        <f t="shared" si="34"/>
        <v>-1.5437700525922082E-5</v>
      </c>
      <c r="AV18" s="34">
        <f t="shared" si="35"/>
        <v>2.1297856921195502</v>
      </c>
      <c r="AW18" s="34">
        <f t="shared" si="36"/>
        <v>57.317600254755483</v>
      </c>
      <c r="AX18" s="32"/>
      <c r="AY18" s="34">
        <f t="shared" si="37"/>
        <v>2.0500000000000016</v>
      </c>
      <c r="AZ18" s="34">
        <f t="shared" si="6"/>
        <v>3.2776576635673962</v>
      </c>
      <c r="BA18" s="35">
        <f t="shared" si="38"/>
        <v>-5.4627627726123271E-2</v>
      </c>
      <c r="BC18" s="34">
        <f t="shared" si="48"/>
        <v>2.2643831358752888</v>
      </c>
      <c r="BD18" s="34">
        <f t="shared" si="39"/>
        <v>0</v>
      </c>
      <c r="BE18" s="34">
        <f t="shared" si="40"/>
        <v>-1.4584887068735952E-5</v>
      </c>
      <c r="BF18" s="34">
        <f t="shared" si="41"/>
        <v>2.2643831358752888</v>
      </c>
      <c r="BG18" s="34">
        <f t="shared" si="42"/>
        <v>58.35013978946143</v>
      </c>
    </row>
    <row r="19" spans="1:70">
      <c r="A19" s="34">
        <f t="shared" si="7"/>
        <v>2.0000000000000018</v>
      </c>
      <c r="B19" s="34">
        <f t="shared" si="1"/>
        <v>-52.638811365354428</v>
      </c>
      <c r="C19" s="35">
        <f t="shared" si="8"/>
        <v>0.87731352275590713</v>
      </c>
      <c r="E19" s="34">
        <f t="shared" si="43"/>
        <v>2.0000000000000018</v>
      </c>
      <c r="F19" s="34">
        <f t="shared" si="9"/>
        <v>-52.638811365354428</v>
      </c>
      <c r="G19" s="34">
        <f t="shared" si="10"/>
        <v>-52.638827768836649</v>
      </c>
      <c r="H19" s="34">
        <f t="shared" si="11"/>
        <v>-1.2090022507198666</v>
      </c>
      <c r="I19" s="34">
        <f t="shared" si="12"/>
        <v>56.251011404111424</v>
      </c>
      <c r="J19" s="32"/>
      <c r="K19" s="34">
        <f t="shared" si="13"/>
        <v>2.0000000000000018</v>
      </c>
      <c r="L19" s="34">
        <f t="shared" si="2"/>
        <v>-15.138811365354428</v>
      </c>
      <c r="M19" s="35">
        <f t="shared" si="14"/>
        <v>0.25231352275590713</v>
      </c>
      <c r="N19"/>
      <c r="O19" s="34">
        <f t="shared" si="44"/>
        <v>2.0000000000000018</v>
      </c>
      <c r="P19" s="34">
        <f t="shared" si="15"/>
        <v>-15.138811365354428</v>
      </c>
      <c r="Q19" s="34">
        <f t="shared" si="16"/>
        <v>-15.138827768836649</v>
      </c>
      <c r="R19" s="34">
        <f t="shared" si="17"/>
        <v>1.0770977063395419</v>
      </c>
      <c r="S19" s="34">
        <f t="shared" si="18"/>
        <v>56.251011404111424</v>
      </c>
      <c r="T19" s="32"/>
      <c r="U19" s="34">
        <f t="shared" si="19"/>
        <v>2.0000000000000018</v>
      </c>
      <c r="V19" s="34">
        <f t="shared" si="3"/>
        <v>-6.4849652115082677</v>
      </c>
      <c r="W19" s="35">
        <f t="shared" si="20"/>
        <v>0.1080827535251378</v>
      </c>
      <c r="Y19" s="34">
        <f t="shared" si="45"/>
        <v>2.0000000000000018</v>
      </c>
      <c r="Z19" s="34">
        <f t="shared" si="21"/>
        <v>-6.4849652115082677</v>
      </c>
      <c r="AA19" s="34">
        <f t="shared" si="22"/>
        <v>-6.4849816149904882</v>
      </c>
      <c r="AB19" s="34">
        <f t="shared" si="23"/>
        <v>1.6046592348917135</v>
      </c>
      <c r="AC19" s="34">
        <f t="shared" si="24"/>
        <v>56.251011404111424</v>
      </c>
      <c r="AD19" s="32"/>
      <c r="AE19" s="34">
        <f t="shared" si="25"/>
        <v>2.0000000000000018</v>
      </c>
      <c r="AF19" s="34">
        <f t="shared" si="4"/>
        <v>-1.2102399367829975</v>
      </c>
      <c r="AG19" s="35">
        <f t="shared" si="26"/>
        <v>2.0170665613049959E-2</v>
      </c>
      <c r="AI19" s="34">
        <f t="shared" si="46"/>
        <v>2.0000000000000018</v>
      </c>
      <c r="AJ19" s="34">
        <f t="shared" si="27"/>
        <v>-1.2102399367829975</v>
      </c>
      <c r="AK19" s="34">
        <f t="shared" si="28"/>
        <v>-1.210256340265218</v>
      </c>
      <c r="AL19" s="34">
        <f t="shared" si="29"/>
        <v>1.9262205475330367</v>
      </c>
      <c r="AM19" s="34">
        <f t="shared" si="30"/>
        <v>56.251011404111424</v>
      </c>
      <c r="AN19" s="32"/>
      <c r="AO19" s="34">
        <f t="shared" si="31"/>
        <v>2.0000000000000018</v>
      </c>
      <c r="AP19" s="34">
        <f t="shared" si="5"/>
        <v>2.0670709875867459</v>
      </c>
      <c r="AQ19" s="35">
        <f t="shared" si="32"/>
        <v>-3.4451183126445767E-2</v>
      </c>
      <c r="AS19" s="34">
        <f t="shared" si="47"/>
        <v>2.1297856921195502</v>
      </c>
      <c r="AT19" s="34">
        <f t="shared" si="33"/>
        <v>0</v>
      </c>
      <c r="AU19" s="34">
        <f t="shared" si="34"/>
        <v>-1.546567845878144E-5</v>
      </c>
      <c r="AV19" s="34">
        <f t="shared" si="35"/>
        <v>2.1297856921195502</v>
      </c>
      <c r="AW19" s="34">
        <f t="shared" si="36"/>
        <v>57.31760026911838</v>
      </c>
      <c r="AX19" s="32"/>
      <c r="AY19" s="34">
        <f t="shared" si="37"/>
        <v>2.0000000000000018</v>
      </c>
      <c r="AZ19" s="34">
        <f t="shared" si="6"/>
        <v>4.0884613619183057</v>
      </c>
      <c r="BA19" s="35">
        <f t="shared" si="38"/>
        <v>-6.8141022698638434E-2</v>
      </c>
      <c r="BC19" s="34">
        <f t="shared" si="48"/>
        <v>2.2643831358752888</v>
      </c>
      <c r="BD19" s="34">
        <f t="shared" si="39"/>
        <v>0</v>
      </c>
      <c r="BE19" s="34">
        <f t="shared" si="40"/>
        <v>-1.4584887068735952E-5</v>
      </c>
      <c r="BF19" s="34">
        <f t="shared" si="41"/>
        <v>2.2643831358752888</v>
      </c>
      <c r="BG19" s="34">
        <f t="shared" si="42"/>
        <v>58.35013978946143</v>
      </c>
    </row>
    <row r="20" spans="1:70">
      <c r="A20" s="34">
        <f t="shared" si="7"/>
        <v>1.9500000000000017</v>
      </c>
      <c r="B20" s="34">
        <f t="shared" si="1"/>
        <v>-51.809017859254411</v>
      </c>
      <c r="C20" s="35">
        <f t="shared" si="8"/>
        <v>0.86348363098757352</v>
      </c>
      <c r="E20" s="34">
        <f t="shared" si="43"/>
        <v>1.9500000000000017</v>
      </c>
      <c r="F20" s="34">
        <f t="shared" si="9"/>
        <v>-51.809017859254411</v>
      </c>
      <c r="G20" s="34">
        <f t="shared" si="10"/>
        <v>-51.809034650063666</v>
      </c>
      <c r="H20" s="34">
        <f t="shared" si="11"/>
        <v>-1.1355581212604473</v>
      </c>
      <c r="I20" s="34">
        <f t="shared" si="12"/>
        <v>55.819784275421391</v>
      </c>
      <c r="J20" s="32"/>
      <c r="K20" s="34">
        <f t="shared" si="13"/>
        <v>1.9500000000000017</v>
      </c>
      <c r="L20" s="34">
        <f t="shared" si="2"/>
        <v>-14.309017859254411</v>
      </c>
      <c r="M20" s="35">
        <f t="shared" si="14"/>
        <v>0.2384836309875735</v>
      </c>
      <c r="N20"/>
      <c r="O20" s="34">
        <f t="shared" si="44"/>
        <v>1.9500000000000017</v>
      </c>
      <c r="P20" s="34">
        <f t="shared" si="15"/>
        <v>-14.309017859254411</v>
      </c>
      <c r="Q20" s="34">
        <f t="shared" si="16"/>
        <v>-14.309034650063666</v>
      </c>
      <c r="R20" s="34">
        <f t="shared" si="17"/>
        <v>1.097806538567752</v>
      </c>
      <c r="S20" s="34">
        <f t="shared" si="18"/>
        <v>55.819784275421391</v>
      </c>
      <c r="T20" s="32"/>
      <c r="U20" s="34">
        <f t="shared" si="19"/>
        <v>1.9500000000000017</v>
      </c>
      <c r="V20" s="34">
        <f t="shared" si="3"/>
        <v>-5.6551717054082502</v>
      </c>
      <c r="W20" s="35">
        <f t="shared" si="20"/>
        <v>9.4252861756804168E-2</v>
      </c>
      <c r="Y20" s="34">
        <f t="shared" si="45"/>
        <v>1.9500000000000017</v>
      </c>
      <c r="Z20" s="34">
        <f t="shared" si="21"/>
        <v>-5.6551717054082502</v>
      </c>
      <c r="AA20" s="34">
        <f t="shared" si="22"/>
        <v>-5.6551884962175052</v>
      </c>
      <c r="AB20" s="34">
        <f t="shared" si="23"/>
        <v>1.6131983831434908</v>
      </c>
      <c r="AC20" s="34">
        <f t="shared" si="24"/>
        <v>55.819784275421391</v>
      </c>
      <c r="AD20" s="32"/>
      <c r="AE20" s="34">
        <f t="shared" si="25"/>
        <v>1.9500000000000017</v>
      </c>
      <c r="AF20" s="34">
        <f t="shared" si="4"/>
        <v>-0.38044643068298001</v>
      </c>
      <c r="AG20" s="35">
        <f t="shared" si="26"/>
        <v>6.3407738447163334E-3</v>
      </c>
      <c r="AI20" s="34">
        <f t="shared" si="46"/>
        <v>1.9500000000000017</v>
      </c>
      <c r="AJ20" s="34">
        <f t="shared" si="27"/>
        <v>-0.38044643068298001</v>
      </c>
      <c r="AK20" s="34">
        <f t="shared" si="28"/>
        <v>-0.38046322149223499</v>
      </c>
      <c r="AL20" s="34">
        <f t="shared" si="29"/>
        <v>1.9273419836467978</v>
      </c>
      <c r="AM20" s="34">
        <f t="shared" si="30"/>
        <v>55.819784275421391</v>
      </c>
      <c r="AN20" s="32"/>
      <c r="AO20" s="34">
        <f t="shared" si="31"/>
        <v>1.9500000000000017</v>
      </c>
      <c r="AP20" s="34">
        <f t="shared" si="5"/>
        <v>2.8968644936867634</v>
      </c>
      <c r="AQ20" s="35">
        <f t="shared" si="32"/>
        <v>-4.828107489477939E-2</v>
      </c>
      <c r="AS20" s="34">
        <f t="shared" si="47"/>
        <v>2.1297856921195502</v>
      </c>
      <c r="AT20" s="34">
        <f t="shared" si="33"/>
        <v>0</v>
      </c>
      <c r="AU20" s="34">
        <f t="shared" si="34"/>
        <v>-1.546567845878144E-5</v>
      </c>
      <c r="AV20" s="34">
        <f t="shared" si="35"/>
        <v>2.1297856921195502</v>
      </c>
      <c r="AW20" s="34">
        <f t="shared" si="36"/>
        <v>57.31760026911838</v>
      </c>
      <c r="AX20" s="32"/>
      <c r="AY20" s="34">
        <f t="shared" si="37"/>
        <v>1.9500000000000017</v>
      </c>
      <c r="AZ20" s="34">
        <f t="shared" si="6"/>
        <v>4.9182548680183231</v>
      </c>
      <c r="BA20" s="35">
        <f t="shared" si="38"/>
        <v>-8.197091446697205E-2</v>
      </c>
      <c r="BC20" s="34">
        <f t="shared" si="48"/>
        <v>2.2643831358752888</v>
      </c>
      <c r="BD20" s="34">
        <f t="shared" si="39"/>
        <v>0</v>
      </c>
      <c r="BE20" s="34">
        <f t="shared" si="40"/>
        <v>-1.4584887068735952E-5</v>
      </c>
      <c r="BF20" s="34">
        <f t="shared" si="41"/>
        <v>2.2643831358752888</v>
      </c>
      <c r="BG20" s="34">
        <f t="shared" si="42"/>
        <v>58.35013978946143</v>
      </c>
    </row>
    <row r="21" spans="1:70">
      <c r="A21" s="34">
        <f t="shared" si="7"/>
        <v>1.9000000000000017</v>
      </c>
      <c r="B21" s="34">
        <f t="shared" si="1"/>
        <v>-50.959466498222895</v>
      </c>
      <c r="C21" s="35">
        <f t="shared" si="8"/>
        <v>0.84932444163704823</v>
      </c>
      <c r="E21" s="34">
        <f t="shared" si="43"/>
        <v>1.9000000000000017</v>
      </c>
      <c r="F21" s="34">
        <f t="shared" si="9"/>
        <v>-50.959466498222895</v>
      </c>
      <c r="G21" s="34">
        <f t="shared" si="10"/>
        <v>-50.959483692174487</v>
      </c>
      <c r="H21" s="34">
        <f t="shared" si="11"/>
        <v>-1.0638019058466828</v>
      </c>
      <c r="I21" s="34">
        <f t="shared" si="12"/>
        <v>55.376464520824371</v>
      </c>
      <c r="J21" s="32"/>
      <c r="K21" s="34">
        <f t="shared" si="13"/>
        <v>1.9000000000000017</v>
      </c>
      <c r="L21" s="34">
        <f t="shared" si="2"/>
        <v>-13.459466498222895</v>
      </c>
      <c r="M21" s="35">
        <f t="shared" si="14"/>
        <v>0.22432444163704826</v>
      </c>
      <c r="N21"/>
      <c r="O21" s="34">
        <f t="shared" si="44"/>
        <v>1.9000000000000017</v>
      </c>
      <c r="P21" s="34">
        <f t="shared" si="15"/>
        <v>-13.459466498222895</v>
      </c>
      <c r="Q21" s="34">
        <f t="shared" si="16"/>
        <v>-13.459483692174487</v>
      </c>
      <c r="R21" s="34">
        <f t="shared" si="17"/>
        <v>1.1171976042860721</v>
      </c>
      <c r="S21" s="34">
        <f t="shared" si="18"/>
        <v>55.376464520824371</v>
      </c>
      <c r="T21" s="32"/>
      <c r="U21" s="34">
        <f t="shared" si="19"/>
        <v>1.9000000000000017</v>
      </c>
      <c r="V21" s="34">
        <f t="shared" si="3"/>
        <v>-4.8056203443767345</v>
      </c>
      <c r="W21" s="35">
        <f t="shared" si="20"/>
        <v>8.0093672406278904E-2</v>
      </c>
      <c r="Y21" s="34">
        <f t="shared" si="45"/>
        <v>1.9000000000000017</v>
      </c>
      <c r="Z21" s="34">
        <f t="shared" si="21"/>
        <v>-4.8056203443767345</v>
      </c>
      <c r="AA21" s="34">
        <f t="shared" si="22"/>
        <v>-4.8056375383283267</v>
      </c>
      <c r="AB21" s="34">
        <f t="shared" si="23"/>
        <v>1.6205051835474773</v>
      </c>
      <c r="AC21" s="34">
        <f t="shared" si="24"/>
        <v>55.376464520824371</v>
      </c>
      <c r="AD21" s="32"/>
      <c r="AE21" s="34">
        <f t="shared" si="25"/>
        <v>1.9000000000000017</v>
      </c>
      <c r="AF21" s="34">
        <f t="shared" si="4"/>
        <v>0.46910493034853573</v>
      </c>
      <c r="AG21" s="35">
        <f t="shared" si="26"/>
        <v>-7.8184155058089282E-3</v>
      </c>
      <c r="AI21" s="34">
        <f t="shared" si="46"/>
        <v>1.9273419836467978</v>
      </c>
      <c r="AJ21" s="34">
        <f t="shared" si="27"/>
        <v>2.0407128022696952E-3</v>
      </c>
      <c r="AK21" s="34">
        <f t="shared" si="28"/>
        <v>2.0237413209684973E-3</v>
      </c>
      <c r="AL21" s="34">
        <f t="shared" si="29"/>
        <v>1.9274622272935398</v>
      </c>
      <c r="AM21" s="34">
        <f t="shared" si="30"/>
        <v>55.620420597702953</v>
      </c>
      <c r="AN21" s="32"/>
      <c r="AO21" s="34">
        <f t="shared" si="31"/>
        <v>1.9000000000000017</v>
      </c>
      <c r="AP21" s="34">
        <f t="shared" si="5"/>
        <v>3.7464158547182791</v>
      </c>
      <c r="AQ21" s="35">
        <f t="shared" si="32"/>
        <v>-6.2440264245304654E-2</v>
      </c>
      <c r="AS21" s="34">
        <f t="shared" si="47"/>
        <v>2.1297856921195502</v>
      </c>
      <c r="AT21" s="34">
        <f t="shared" si="33"/>
        <v>0</v>
      </c>
      <c r="AU21" s="34">
        <f t="shared" si="34"/>
        <v>-1.546567845878144E-5</v>
      </c>
      <c r="AV21" s="34">
        <f t="shared" si="35"/>
        <v>2.1297856921195502</v>
      </c>
      <c r="AW21" s="34">
        <f t="shared" si="36"/>
        <v>57.31760026911838</v>
      </c>
      <c r="AX21" s="32"/>
      <c r="AY21" s="34">
        <f t="shared" si="37"/>
        <v>1.9000000000000017</v>
      </c>
      <c r="AZ21" s="34">
        <f t="shared" si="6"/>
        <v>5.7678062290498389</v>
      </c>
      <c r="BA21" s="35">
        <f t="shared" si="38"/>
        <v>-9.6130103817497314E-2</v>
      </c>
      <c r="BC21" s="34">
        <f t="shared" si="48"/>
        <v>2.2643831358752888</v>
      </c>
      <c r="BD21" s="34">
        <f t="shared" si="39"/>
        <v>0</v>
      </c>
      <c r="BE21" s="34">
        <f t="shared" si="40"/>
        <v>-1.4584887068735952E-5</v>
      </c>
      <c r="BF21" s="34">
        <f t="shared" si="41"/>
        <v>2.2643831358752888</v>
      </c>
      <c r="BG21" s="34">
        <f t="shared" si="42"/>
        <v>58.35013978946143</v>
      </c>
    </row>
    <row r="22" spans="1:70">
      <c r="A22" s="34">
        <f t="shared" si="7"/>
        <v>1.8500000000000016</v>
      </c>
      <c r="B22" s="34">
        <f t="shared" si="1"/>
        <v>-50.089342543692183</v>
      </c>
      <c r="C22" s="35">
        <f t="shared" si="8"/>
        <v>0.83482237572820306</v>
      </c>
      <c r="E22" s="34">
        <f t="shared" si="43"/>
        <v>1.8500000000000016</v>
      </c>
      <c r="F22" s="34">
        <f t="shared" si="9"/>
        <v>-50.089342543692183</v>
      </c>
      <c r="G22" s="34">
        <f t="shared" si="10"/>
        <v>-50.089360157573608</v>
      </c>
      <c r="H22" s="34">
        <f t="shared" si="11"/>
        <v>-0.99374246277417178</v>
      </c>
      <c r="I22" s="34">
        <f t="shared" si="12"/>
        <v>54.920489059475521</v>
      </c>
      <c r="J22" s="32"/>
      <c r="K22" s="34">
        <f t="shared" si="13"/>
        <v>1.8500000000000016</v>
      </c>
      <c r="L22" s="34">
        <f t="shared" si="2"/>
        <v>-12.589342543692183</v>
      </c>
      <c r="M22" s="35">
        <f t="shared" si="14"/>
        <v>0.20982237572820306</v>
      </c>
      <c r="N22"/>
      <c r="O22" s="34">
        <f t="shared" si="44"/>
        <v>1.8500000000000016</v>
      </c>
      <c r="P22" s="34">
        <f t="shared" si="15"/>
        <v>-12.589342543692183</v>
      </c>
      <c r="Q22" s="34">
        <f t="shared" si="16"/>
        <v>-12.589360157573608</v>
      </c>
      <c r="R22" s="34">
        <f t="shared" si="17"/>
        <v>1.1352601740843722</v>
      </c>
      <c r="S22" s="34">
        <f t="shared" si="18"/>
        <v>54.920489059475521</v>
      </c>
      <c r="T22" s="32"/>
      <c r="U22" s="34">
        <f t="shared" si="19"/>
        <v>1.8500000000000016</v>
      </c>
      <c r="V22" s="34">
        <f t="shared" si="3"/>
        <v>-3.9354963898460227</v>
      </c>
      <c r="W22" s="35">
        <f t="shared" si="20"/>
        <v>6.5591606497433716E-2</v>
      </c>
      <c r="Y22" s="34">
        <f t="shared" si="45"/>
        <v>1.8500000000000016</v>
      </c>
      <c r="Z22" s="34">
        <f t="shared" si="21"/>
        <v>-3.9354963898460227</v>
      </c>
      <c r="AA22" s="34">
        <f t="shared" si="22"/>
        <v>-3.9355140037274481</v>
      </c>
      <c r="AB22" s="34">
        <f t="shared" si="23"/>
        <v>1.6265684748978826</v>
      </c>
      <c r="AC22" s="34">
        <f t="shared" si="24"/>
        <v>54.920489059475521</v>
      </c>
      <c r="AD22" s="32"/>
      <c r="AE22" s="34">
        <f t="shared" si="25"/>
        <v>1.8500000000000016</v>
      </c>
      <c r="AF22" s="34">
        <f t="shared" si="4"/>
        <v>1.3392288848792475</v>
      </c>
      <c r="AG22" s="35">
        <f t="shared" si="26"/>
        <v>-2.2320481414654127E-2</v>
      </c>
      <c r="AI22" s="34">
        <f t="shared" si="46"/>
        <v>1.9274622272935398</v>
      </c>
      <c r="AJ22" s="34">
        <f t="shared" si="27"/>
        <v>5.7686804666445823E-8</v>
      </c>
      <c r="AK22" s="34">
        <f t="shared" si="28"/>
        <v>-1.6912826964698979E-5</v>
      </c>
      <c r="AL22" s="34">
        <f t="shared" si="29"/>
        <v>1.9274622306927771</v>
      </c>
      <c r="AM22" s="34">
        <f t="shared" si="30"/>
        <v>55.621485241798389</v>
      </c>
      <c r="AN22" s="32"/>
      <c r="AO22" s="34">
        <f t="shared" si="31"/>
        <v>1.8500000000000016</v>
      </c>
      <c r="AP22" s="34">
        <f t="shared" si="5"/>
        <v>4.6165398092489909</v>
      </c>
      <c r="AQ22" s="35">
        <f t="shared" si="32"/>
        <v>-7.6942330154149849E-2</v>
      </c>
      <c r="AS22" s="34">
        <f t="shared" si="47"/>
        <v>2.1297856921195502</v>
      </c>
      <c r="AT22" s="34">
        <f t="shared" si="33"/>
        <v>0</v>
      </c>
      <c r="AU22" s="34">
        <f t="shared" si="34"/>
        <v>-1.546567845878144E-5</v>
      </c>
      <c r="AV22" s="34">
        <f t="shared" si="35"/>
        <v>2.1297856921195502</v>
      </c>
      <c r="AW22" s="34">
        <f t="shared" si="36"/>
        <v>57.31760026911838</v>
      </c>
      <c r="AX22" s="32"/>
      <c r="AY22" s="34">
        <f t="shared" si="37"/>
        <v>1.8500000000000016</v>
      </c>
      <c r="AZ22" s="34">
        <f t="shared" si="6"/>
        <v>6.6379301835805506</v>
      </c>
      <c r="BA22" s="35">
        <f t="shared" si="38"/>
        <v>-0.11063216972634252</v>
      </c>
      <c r="BC22" s="34">
        <f t="shared" si="48"/>
        <v>2.2643831358752888</v>
      </c>
      <c r="BD22" s="34">
        <f t="shared" si="39"/>
        <v>0</v>
      </c>
      <c r="BE22" s="34">
        <f t="shared" si="40"/>
        <v>-1.4584887068735952E-5</v>
      </c>
      <c r="BF22" s="34">
        <f t="shared" si="41"/>
        <v>2.2643831358752888</v>
      </c>
      <c r="BG22" s="34">
        <f t="shared" si="42"/>
        <v>58.35013978946143</v>
      </c>
    </row>
    <row r="23" spans="1:70">
      <c r="A23" s="34">
        <f t="shared" si="7"/>
        <v>1.8000000000000016</v>
      </c>
      <c r="B23" s="34">
        <f t="shared" si="1"/>
        <v>-49.197780584065782</v>
      </c>
      <c r="C23" s="35">
        <f t="shared" si="8"/>
        <v>0.8199630097344297</v>
      </c>
      <c r="E23" s="34">
        <f t="shared" si="43"/>
        <v>1.8000000000000016</v>
      </c>
      <c r="F23" s="34">
        <f t="shared" si="9"/>
        <v>-49.197780584065782</v>
      </c>
      <c r="G23" s="34">
        <f t="shared" si="10"/>
        <v>-49.197798635720773</v>
      </c>
      <c r="H23" s="34">
        <f t="shared" si="11"/>
        <v>-0.92538892474635492</v>
      </c>
      <c r="I23" s="34">
        <f t="shared" si="12"/>
        <v>54.451255997127916</v>
      </c>
      <c r="J23" s="32"/>
      <c r="K23" s="34">
        <f t="shared" si="13"/>
        <v>1.8000000000000016</v>
      </c>
      <c r="L23" s="34">
        <f t="shared" si="2"/>
        <v>-11.697780584065782</v>
      </c>
      <c r="M23" s="35">
        <f t="shared" si="14"/>
        <v>0.1949630097344297</v>
      </c>
      <c r="N23"/>
      <c r="O23" s="34">
        <f t="shared" si="44"/>
        <v>1.8000000000000016</v>
      </c>
      <c r="P23" s="34">
        <f t="shared" si="15"/>
        <v>-11.697780584065782</v>
      </c>
      <c r="Q23" s="34">
        <f t="shared" si="16"/>
        <v>-11.697798635720773</v>
      </c>
      <c r="R23" s="34">
        <f t="shared" si="17"/>
        <v>1.1519829295256581</v>
      </c>
      <c r="S23" s="34">
        <f t="shared" si="18"/>
        <v>54.451255997127916</v>
      </c>
      <c r="T23" s="32"/>
      <c r="U23" s="34">
        <f t="shared" si="19"/>
        <v>1.8000000000000016</v>
      </c>
      <c r="V23" s="34">
        <f t="shared" si="3"/>
        <v>-3.0439344302196218</v>
      </c>
      <c r="W23" s="35">
        <f t="shared" si="20"/>
        <v>5.0732240503660361E-2</v>
      </c>
      <c r="Y23" s="34">
        <f t="shared" si="45"/>
        <v>1.8000000000000016</v>
      </c>
      <c r="Z23" s="34">
        <f t="shared" si="21"/>
        <v>-3.0439344302196218</v>
      </c>
      <c r="AA23" s="34">
        <f t="shared" si="22"/>
        <v>-3.0439524818746122</v>
      </c>
      <c r="AB23" s="34">
        <f t="shared" si="23"/>
        <v>1.6313764343576613</v>
      </c>
      <c r="AC23" s="34">
        <f t="shared" si="24"/>
        <v>54.451255997127916</v>
      </c>
      <c r="AD23" s="32"/>
      <c r="AE23" s="34">
        <f t="shared" si="25"/>
        <v>1.8000000000000016</v>
      </c>
      <c r="AF23" s="34">
        <f t="shared" si="4"/>
        <v>2.2307908445056484</v>
      </c>
      <c r="AG23" s="35">
        <f t="shared" si="26"/>
        <v>-3.7179847408427474E-2</v>
      </c>
      <c r="AI23" s="34">
        <f t="shared" si="46"/>
        <v>1.9274622306927771</v>
      </c>
      <c r="AJ23" s="34">
        <f t="shared" si="27"/>
        <v>0</v>
      </c>
      <c r="AK23" s="34">
        <f t="shared" si="28"/>
        <v>-1.697051375515457E-5</v>
      </c>
      <c r="AL23" s="34">
        <f t="shared" si="29"/>
        <v>1.9274622306927771</v>
      </c>
      <c r="AM23" s="34">
        <f t="shared" si="30"/>
        <v>55.621485271894421</v>
      </c>
      <c r="AN23" s="32"/>
      <c r="AO23" s="34">
        <f t="shared" si="31"/>
        <v>1.8000000000000016</v>
      </c>
      <c r="AP23" s="34">
        <f t="shared" si="5"/>
        <v>5.5081017688753917</v>
      </c>
      <c r="AQ23" s="35">
        <f t="shared" si="32"/>
        <v>-9.180169614792319E-2</v>
      </c>
      <c r="AS23" s="34">
        <f t="shared" si="47"/>
        <v>2.1297856921195502</v>
      </c>
      <c r="AT23" s="34">
        <f t="shared" si="33"/>
        <v>0</v>
      </c>
      <c r="AU23" s="34">
        <f t="shared" si="34"/>
        <v>-1.546567845878144E-5</v>
      </c>
      <c r="AV23" s="34">
        <f t="shared" si="35"/>
        <v>2.1297856921195502</v>
      </c>
      <c r="AW23" s="34">
        <f t="shared" si="36"/>
        <v>57.31760026911838</v>
      </c>
      <c r="AX23" s="32"/>
      <c r="AY23" s="34">
        <f t="shared" si="37"/>
        <v>1.8000000000000016</v>
      </c>
      <c r="AZ23" s="34">
        <f t="shared" si="6"/>
        <v>7.5294921432069515</v>
      </c>
      <c r="BA23" s="35">
        <f t="shared" si="38"/>
        <v>-0.12549153572011587</v>
      </c>
      <c r="BC23" s="34">
        <f t="shared" si="48"/>
        <v>2.2643831358752888</v>
      </c>
      <c r="BD23" s="34">
        <f t="shared" si="39"/>
        <v>0</v>
      </c>
      <c r="BE23" s="34">
        <f t="shared" si="40"/>
        <v>-1.4584887068735952E-5</v>
      </c>
      <c r="BF23" s="34">
        <f t="shared" si="41"/>
        <v>2.2643831358752888</v>
      </c>
      <c r="BG23" s="34">
        <f t="shared" si="42"/>
        <v>58.35013978946143</v>
      </c>
    </row>
    <row r="24" spans="1:70">
      <c r="A24" s="34">
        <f t="shared" si="7"/>
        <v>1.7500000000000016</v>
      </c>
      <c r="B24" s="34">
        <f t="shared" si="1"/>
        <v>-48.283860098705944</v>
      </c>
      <c r="C24" s="35">
        <f t="shared" si="8"/>
        <v>0.80473100164509903</v>
      </c>
      <c r="E24" s="34">
        <f t="shared" si="43"/>
        <v>1.7500000000000016</v>
      </c>
      <c r="F24" s="34">
        <f t="shared" si="9"/>
        <v>-48.283860098705944</v>
      </c>
      <c r="G24" s="34">
        <f t="shared" si="10"/>
        <v>-48.283878607128031</v>
      </c>
      <c r="H24" s="34">
        <f t="shared" si="11"/>
        <v>-0.85875075523557665</v>
      </c>
      <c r="I24" s="34">
        <f t="shared" si="12"/>
        <v>53.968120927529455</v>
      </c>
      <c r="J24" s="32"/>
      <c r="K24" s="34">
        <f t="shared" si="13"/>
        <v>1.7500000000000016</v>
      </c>
      <c r="L24" s="34">
        <f t="shared" si="2"/>
        <v>-10.783860098705944</v>
      </c>
      <c r="M24" s="35">
        <f t="shared" si="14"/>
        <v>0.17973100164509906</v>
      </c>
      <c r="N24"/>
      <c r="O24" s="34">
        <f t="shared" si="44"/>
        <v>1.7500000000000016</v>
      </c>
      <c r="P24" s="34">
        <f t="shared" si="15"/>
        <v>-10.783860098705944</v>
      </c>
      <c r="Q24" s="34">
        <f t="shared" si="16"/>
        <v>-10.783878607128031</v>
      </c>
      <c r="R24" s="34">
        <f t="shared" si="17"/>
        <v>1.1673538917695636</v>
      </c>
      <c r="S24" s="34">
        <f t="shared" si="18"/>
        <v>53.968120927529455</v>
      </c>
      <c r="T24" s="32"/>
      <c r="U24" s="34">
        <f t="shared" si="19"/>
        <v>1.7500000000000016</v>
      </c>
      <c r="V24" s="34">
        <f t="shared" si="3"/>
        <v>-2.1300139448597832</v>
      </c>
      <c r="W24" s="35">
        <f t="shared" si="20"/>
        <v>3.5500232414329723E-2</v>
      </c>
      <c r="Y24" s="34">
        <f t="shared" si="45"/>
        <v>1.7500000000000016</v>
      </c>
      <c r="Z24" s="34">
        <f t="shared" si="21"/>
        <v>-2.1300139448597832</v>
      </c>
      <c r="AA24" s="34">
        <f t="shared" si="22"/>
        <v>-2.1300324532818706</v>
      </c>
      <c r="AB24" s="34">
        <f t="shared" si="23"/>
        <v>1.6349165026169041</v>
      </c>
      <c r="AC24" s="34">
        <f t="shared" si="24"/>
        <v>53.968120927529455</v>
      </c>
      <c r="AD24" s="32"/>
      <c r="AE24" s="34">
        <f t="shared" si="25"/>
        <v>1.7500000000000016</v>
      </c>
      <c r="AF24" s="34">
        <f t="shared" si="4"/>
        <v>3.144711329865487</v>
      </c>
      <c r="AG24" s="35">
        <f t="shared" si="26"/>
        <v>-5.2411855497758113E-2</v>
      </c>
      <c r="AI24" s="34">
        <f t="shared" si="46"/>
        <v>1.9274622306927771</v>
      </c>
      <c r="AJ24" s="34">
        <f t="shared" si="27"/>
        <v>0</v>
      </c>
      <c r="AK24" s="34">
        <f t="shared" si="28"/>
        <v>-1.697051375515457E-5</v>
      </c>
      <c r="AL24" s="34">
        <f t="shared" si="29"/>
        <v>1.9274622306927771</v>
      </c>
      <c r="AM24" s="34">
        <f t="shared" si="30"/>
        <v>55.621485271894421</v>
      </c>
      <c r="AN24" s="32"/>
      <c r="AO24" s="34">
        <f t="shared" si="31"/>
        <v>1.7500000000000016</v>
      </c>
      <c r="AP24" s="34">
        <f t="shared" si="5"/>
        <v>6.4220222542352303</v>
      </c>
      <c r="AQ24" s="35">
        <f t="shared" si="32"/>
        <v>-0.10703370423725383</v>
      </c>
      <c r="AS24" s="34">
        <f t="shared" si="47"/>
        <v>2.1297856921195502</v>
      </c>
      <c r="AT24" s="34">
        <f t="shared" si="33"/>
        <v>0</v>
      </c>
      <c r="AU24" s="34">
        <f t="shared" si="34"/>
        <v>-1.546567845878144E-5</v>
      </c>
      <c r="AV24" s="34">
        <f t="shared" si="35"/>
        <v>2.1297856921195502</v>
      </c>
      <c r="AW24" s="34">
        <f t="shared" si="36"/>
        <v>57.31760026911838</v>
      </c>
      <c r="AX24" s="32"/>
      <c r="AY24" s="34">
        <f t="shared" si="37"/>
        <v>1.7500000000000016</v>
      </c>
      <c r="AZ24" s="34">
        <f t="shared" si="6"/>
        <v>8.4434126285667901</v>
      </c>
      <c r="BA24" s="35">
        <f t="shared" si="38"/>
        <v>-0.14072354380944649</v>
      </c>
      <c r="BC24" s="34">
        <f t="shared" si="48"/>
        <v>2.2643831358752888</v>
      </c>
      <c r="BD24" s="34">
        <f t="shared" si="39"/>
        <v>0</v>
      </c>
      <c r="BE24" s="34">
        <f t="shared" si="40"/>
        <v>-1.4584887068735952E-5</v>
      </c>
      <c r="BF24" s="34">
        <f t="shared" si="41"/>
        <v>2.2643831358752888</v>
      </c>
      <c r="BG24" s="34">
        <f t="shared" si="42"/>
        <v>58.35013978946143</v>
      </c>
    </row>
    <row r="25" spans="1:70">
      <c r="A25" s="34">
        <f t="shared" si="7"/>
        <v>1.7000000000000015</v>
      </c>
      <c r="B25" s="34">
        <f t="shared" si="1"/>
        <v>-47.346600500815896</v>
      </c>
      <c r="C25" s="35">
        <f t="shared" si="8"/>
        <v>0.78911000834693157</v>
      </c>
      <c r="E25" s="34">
        <f t="shared" si="43"/>
        <v>1.7000000000000015</v>
      </c>
      <c r="F25" s="34">
        <f t="shared" si="9"/>
        <v>-47.346600500815896</v>
      </c>
      <c r="G25" s="34">
        <f t="shared" si="10"/>
        <v>-47.346619486253459</v>
      </c>
      <c r="H25" s="34">
        <f t="shared" si="11"/>
        <v>-0.79383772919129525</v>
      </c>
      <c r="I25" s="34">
        <f t="shared" si="12"/>
        <v>53.470392770264979</v>
      </c>
      <c r="J25" s="32"/>
      <c r="K25" s="34">
        <f t="shared" si="13"/>
        <v>1.7000000000000015</v>
      </c>
      <c r="L25" s="34">
        <f t="shared" si="2"/>
        <v>-9.8466005008158959</v>
      </c>
      <c r="M25" s="35">
        <f t="shared" si="14"/>
        <v>0.1641100083469316</v>
      </c>
      <c r="N25"/>
      <c r="O25" s="34">
        <f t="shared" si="44"/>
        <v>1.7000000000000015</v>
      </c>
      <c r="P25" s="34">
        <f t="shared" si="15"/>
        <v>-9.8466005008158959</v>
      </c>
      <c r="Q25" s="34">
        <f t="shared" si="16"/>
        <v>-9.8466194862534593</v>
      </c>
      <c r="R25" s="34">
        <f t="shared" si="17"/>
        <v>1.1813603601216234</v>
      </c>
      <c r="S25" s="34">
        <f t="shared" si="18"/>
        <v>53.470392770264979</v>
      </c>
      <c r="T25" s="32"/>
      <c r="U25" s="34">
        <f t="shared" si="19"/>
        <v>1.7000000000000015</v>
      </c>
      <c r="V25" s="34">
        <f t="shared" si="3"/>
        <v>-1.1927543469697355</v>
      </c>
      <c r="W25" s="35">
        <f t="shared" si="20"/>
        <v>1.9879239116162257E-2</v>
      </c>
      <c r="Y25" s="34">
        <f t="shared" si="45"/>
        <v>1.7000000000000015</v>
      </c>
      <c r="Z25" s="34">
        <f t="shared" si="21"/>
        <v>-1.1927543469697355</v>
      </c>
      <c r="AA25" s="34">
        <f t="shared" si="22"/>
        <v>-1.1927733324072989</v>
      </c>
      <c r="AB25" s="34">
        <f t="shared" si="23"/>
        <v>1.6371753038092203</v>
      </c>
      <c r="AC25" s="34">
        <f t="shared" si="24"/>
        <v>53.470392770264979</v>
      </c>
      <c r="AD25" s="32"/>
      <c r="AE25" s="34">
        <f t="shared" si="25"/>
        <v>1.7000000000000015</v>
      </c>
      <c r="AF25" s="34">
        <f t="shared" si="4"/>
        <v>4.0819709277555347</v>
      </c>
      <c r="AG25" s="35">
        <f t="shared" si="26"/>
        <v>-6.8032848795925582E-2</v>
      </c>
      <c r="AI25" s="34">
        <f t="shared" si="46"/>
        <v>1.9274622306927771</v>
      </c>
      <c r="AJ25" s="34">
        <f t="shared" si="27"/>
        <v>0</v>
      </c>
      <c r="AK25" s="34">
        <f t="shared" si="28"/>
        <v>-1.697051375515457E-5</v>
      </c>
      <c r="AL25" s="34">
        <f t="shared" si="29"/>
        <v>1.9274622306927771</v>
      </c>
      <c r="AM25" s="34">
        <f t="shared" si="30"/>
        <v>55.621485271894421</v>
      </c>
      <c r="AN25" s="32"/>
      <c r="AO25" s="34">
        <f t="shared" si="31"/>
        <v>1.7000000000000015</v>
      </c>
      <c r="AP25" s="34">
        <f t="shared" si="5"/>
        <v>7.3592818521252781</v>
      </c>
      <c r="AQ25" s="35">
        <f t="shared" si="32"/>
        <v>-0.1226546975354213</v>
      </c>
      <c r="AS25" s="34">
        <f t="shared" si="47"/>
        <v>2.1297856921195502</v>
      </c>
      <c r="AT25" s="34">
        <f t="shared" si="33"/>
        <v>0</v>
      </c>
      <c r="AU25" s="34">
        <f t="shared" si="34"/>
        <v>-1.546567845878144E-5</v>
      </c>
      <c r="AV25" s="34">
        <f t="shared" si="35"/>
        <v>2.1297856921195502</v>
      </c>
      <c r="AW25" s="34">
        <f t="shared" si="36"/>
        <v>57.31760026911838</v>
      </c>
      <c r="AX25" s="32"/>
      <c r="AY25" s="34">
        <f t="shared" si="37"/>
        <v>1.7000000000000015</v>
      </c>
      <c r="AZ25" s="34">
        <f t="shared" si="6"/>
        <v>9.3806722264568378</v>
      </c>
      <c r="BA25" s="35">
        <f t="shared" si="38"/>
        <v>-0.15634453710761395</v>
      </c>
      <c r="BC25" s="34">
        <f t="shared" si="48"/>
        <v>2.2643831358752888</v>
      </c>
      <c r="BD25" s="34">
        <f t="shared" si="39"/>
        <v>0</v>
      </c>
      <c r="BE25" s="34">
        <f t="shared" si="40"/>
        <v>-1.4584887068735952E-5</v>
      </c>
      <c r="BF25" s="34">
        <f t="shared" si="41"/>
        <v>2.2643831358752888</v>
      </c>
      <c r="BG25" s="34">
        <f t="shared" si="42"/>
        <v>58.35013978946143</v>
      </c>
    </row>
    <row r="26" spans="1:70">
      <c r="A26" s="34">
        <f t="shared" si="7"/>
        <v>1.6500000000000015</v>
      </c>
      <c r="B26" s="34">
        <f t="shared" si="1"/>
        <v>-46.384955580282295</v>
      </c>
      <c r="C26" s="35">
        <f t="shared" si="8"/>
        <v>0.77308259300470494</v>
      </c>
      <c r="E26" s="34">
        <f t="shared" si="43"/>
        <v>1.6500000000000015</v>
      </c>
      <c r="F26" s="34">
        <f t="shared" si="9"/>
        <v>-46.384955580282295</v>
      </c>
      <c r="G26" s="34">
        <f t="shared" si="10"/>
        <v>-46.384975064356183</v>
      </c>
      <c r="H26" s="34">
        <f t="shared" si="11"/>
        <v>-0.73066001215542076</v>
      </c>
      <c r="I26" s="34">
        <f t="shared" si="12"/>
        <v>52.957329071562903</v>
      </c>
      <c r="J26" s="32"/>
      <c r="K26" s="34">
        <f t="shared" si="13"/>
        <v>1.6500000000000015</v>
      </c>
      <c r="L26" s="34">
        <f t="shared" si="2"/>
        <v>-8.8849555802822948</v>
      </c>
      <c r="M26" s="35">
        <f t="shared" si="14"/>
        <v>0.14808259300470492</v>
      </c>
      <c r="N26"/>
      <c r="O26" s="34">
        <f t="shared" si="44"/>
        <v>1.6500000000000015</v>
      </c>
      <c r="P26" s="34">
        <f t="shared" si="15"/>
        <v>-8.8849555802822948</v>
      </c>
      <c r="Q26" s="34">
        <f t="shared" si="16"/>
        <v>-8.8849750643561833</v>
      </c>
      <c r="R26" s="34">
        <f t="shared" si="17"/>
        <v>1.1939888171684125</v>
      </c>
      <c r="S26" s="34">
        <f t="shared" si="18"/>
        <v>52.957329071562903</v>
      </c>
      <c r="T26" s="32"/>
      <c r="U26" s="34">
        <f t="shared" si="19"/>
        <v>1.6500000000000015</v>
      </c>
      <c r="V26" s="34">
        <f t="shared" si="3"/>
        <v>-0.23110942643613441</v>
      </c>
      <c r="W26" s="35">
        <f t="shared" si="20"/>
        <v>3.8518237739355735E-3</v>
      </c>
      <c r="Y26" s="34">
        <f t="shared" si="45"/>
        <v>1.6500000000000015</v>
      </c>
      <c r="Z26" s="34">
        <f t="shared" si="21"/>
        <v>-0.23110942643613441</v>
      </c>
      <c r="AA26" s="34">
        <f t="shared" si="22"/>
        <v>-0.23112891051002293</v>
      </c>
      <c r="AB26" s="34">
        <f t="shared" si="23"/>
        <v>1.6381385470123746</v>
      </c>
      <c r="AC26" s="34">
        <f t="shared" si="24"/>
        <v>52.957329071562903</v>
      </c>
      <c r="AD26" s="32"/>
      <c r="AE26" s="34">
        <f t="shared" si="25"/>
        <v>1.6500000000000015</v>
      </c>
      <c r="AF26" s="34">
        <f t="shared" si="4"/>
        <v>5.0436158482891358</v>
      </c>
      <c r="AG26" s="35">
        <f t="shared" si="26"/>
        <v>-8.4060264138152263E-2</v>
      </c>
      <c r="AI26" s="34">
        <f t="shared" si="46"/>
        <v>1.9274622306927771</v>
      </c>
      <c r="AJ26" s="34">
        <f t="shared" si="27"/>
        <v>0</v>
      </c>
      <c r="AK26" s="34">
        <f t="shared" si="28"/>
        <v>-1.697051375515457E-5</v>
      </c>
      <c r="AL26" s="34">
        <f t="shared" si="29"/>
        <v>1.9274622306927771</v>
      </c>
      <c r="AM26" s="34">
        <f t="shared" si="30"/>
        <v>55.621485271894421</v>
      </c>
      <c r="AN26" s="32"/>
      <c r="AO26" s="34">
        <f t="shared" si="31"/>
        <v>1.6500000000000015</v>
      </c>
      <c r="AP26" s="34">
        <f t="shared" si="5"/>
        <v>8.3209267726588791</v>
      </c>
      <c r="AQ26" s="35">
        <f t="shared" si="32"/>
        <v>-0.13868211287764798</v>
      </c>
      <c r="AS26" s="34">
        <f t="shared" si="47"/>
        <v>2.1297856921195502</v>
      </c>
      <c r="AT26" s="34">
        <f t="shared" si="33"/>
        <v>0</v>
      </c>
      <c r="AU26" s="34">
        <f t="shared" si="34"/>
        <v>-1.546567845878144E-5</v>
      </c>
      <c r="AV26" s="34">
        <f t="shared" si="35"/>
        <v>2.1297856921195502</v>
      </c>
      <c r="AW26" s="34">
        <f t="shared" si="36"/>
        <v>57.31760026911838</v>
      </c>
      <c r="AX26" s="32"/>
      <c r="AY26" s="34">
        <f t="shared" si="37"/>
        <v>1.6500000000000015</v>
      </c>
      <c r="AZ26" s="34">
        <f t="shared" si="6"/>
        <v>10.342317146990439</v>
      </c>
      <c r="BA26" s="35">
        <f t="shared" si="38"/>
        <v>-0.17237195244984066</v>
      </c>
      <c r="BC26" s="34">
        <f t="shared" si="48"/>
        <v>2.2643831358752888</v>
      </c>
      <c r="BD26" s="34">
        <f t="shared" si="39"/>
        <v>0</v>
      </c>
      <c r="BE26" s="34">
        <f t="shared" si="40"/>
        <v>-1.4584887068735952E-5</v>
      </c>
      <c r="BF26" s="34">
        <f t="shared" si="41"/>
        <v>2.2643831358752888</v>
      </c>
      <c r="BG26" s="34">
        <f t="shared" si="42"/>
        <v>58.35013978946143</v>
      </c>
      <c r="BJ26" s="55" t="s">
        <v>80</v>
      </c>
    </row>
    <row r="27" spans="1:70">
      <c r="A27" s="34">
        <f t="shared" si="7"/>
        <v>1.6000000000000014</v>
      </c>
      <c r="B27" s="34">
        <f t="shared" si="1"/>
        <v>-45.397807252646459</v>
      </c>
      <c r="C27" s="35">
        <f t="shared" si="8"/>
        <v>0.75663012087744097</v>
      </c>
      <c r="E27" s="34">
        <f t="shared" si="43"/>
        <v>1.6000000000000014</v>
      </c>
      <c r="F27" s="34">
        <f t="shared" si="9"/>
        <v>-45.397807252646459</v>
      </c>
      <c r="G27" s="34">
        <f t="shared" si="10"/>
        <v>-45.397827258482636</v>
      </c>
      <c r="H27" s="34">
        <f t="shared" si="11"/>
        <v>-0.66922818176551724</v>
      </c>
      <c r="I27" s="34">
        <f t="shared" si="12"/>
        <v>52.428130680302353</v>
      </c>
      <c r="J27" s="32"/>
      <c r="K27" s="34">
        <f t="shared" si="13"/>
        <v>1.6000000000000014</v>
      </c>
      <c r="L27" s="34">
        <f t="shared" si="2"/>
        <v>-7.8978072526464587</v>
      </c>
      <c r="M27" s="35">
        <f t="shared" si="14"/>
        <v>0.13163012087744097</v>
      </c>
      <c r="N27"/>
      <c r="O27" s="34">
        <f t="shared" si="44"/>
        <v>1.6000000000000014</v>
      </c>
      <c r="P27" s="34">
        <f t="shared" si="15"/>
        <v>-7.8978072526464587</v>
      </c>
      <c r="Q27" s="34">
        <f t="shared" si="16"/>
        <v>-7.8978272584826357</v>
      </c>
      <c r="R27" s="34">
        <f t="shared" si="17"/>
        <v>1.2052248362543407</v>
      </c>
      <c r="S27" s="34">
        <f t="shared" si="18"/>
        <v>52.428130680302353</v>
      </c>
      <c r="T27" s="32"/>
      <c r="U27" s="34">
        <f t="shared" si="19"/>
        <v>1.6000000000000014</v>
      </c>
      <c r="V27" s="34">
        <f t="shared" si="3"/>
        <v>0.75603890119970174</v>
      </c>
      <c r="W27" s="35">
        <f t="shared" si="20"/>
        <v>-1.2600648353328362E-2</v>
      </c>
      <c r="Y27" s="34">
        <f t="shared" si="45"/>
        <v>1.6381385470123746</v>
      </c>
      <c r="Z27" s="34">
        <f t="shared" si="21"/>
        <v>7.2009314975218786E-4</v>
      </c>
      <c r="AA27" s="34">
        <f t="shared" si="22"/>
        <v>7.004874502030134E-4</v>
      </c>
      <c r="AB27" s="34">
        <f t="shared" si="23"/>
        <v>1.6381752757783106</v>
      </c>
      <c r="AC27" s="34">
        <f t="shared" si="24"/>
        <v>52.833278713288884</v>
      </c>
      <c r="AD27" s="32"/>
      <c r="AE27" s="34">
        <f t="shared" si="25"/>
        <v>1.6000000000000014</v>
      </c>
      <c r="AF27" s="34">
        <f t="shared" si="4"/>
        <v>6.0307641759249719</v>
      </c>
      <c r="AG27" s="35">
        <f t="shared" si="26"/>
        <v>-0.10051273626541619</v>
      </c>
      <c r="AI27" s="34">
        <f t="shared" si="46"/>
        <v>1.9274622306927771</v>
      </c>
      <c r="AJ27" s="34">
        <f t="shared" si="27"/>
        <v>0</v>
      </c>
      <c r="AK27" s="34">
        <f t="shared" si="28"/>
        <v>-1.697051375515457E-5</v>
      </c>
      <c r="AL27" s="34">
        <f t="shared" si="29"/>
        <v>1.9274622306927771</v>
      </c>
      <c r="AM27" s="34">
        <f t="shared" si="30"/>
        <v>55.621485271894421</v>
      </c>
      <c r="AN27" s="32"/>
      <c r="AO27" s="34">
        <f t="shared" si="31"/>
        <v>1.6000000000000014</v>
      </c>
      <c r="AP27" s="34">
        <f t="shared" si="5"/>
        <v>9.3080751002947153</v>
      </c>
      <c r="AQ27" s="35">
        <f t="shared" si="32"/>
        <v>-0.15513458500491192</v>
      </c>
      <c r="AS27" s="34">
        <f t="shared" si="47"/>
        <v>2.1297856921195502</v>
      </c>
      <c r="AT27" s="34">
        <f t="shared" si="33"/>
        <v>0</v>
      </c>
      <c r="AU27" s="34">
        <f t="shared" si="34"/>
        <v>-1.546567845878144E-5</v>
      </c>
      <c r="AV27" s="34">
        <f t="shared" si="35"/>
        <v>2.1297856921195502</v>
      </c>
      <c r="AW27" s="34">
        <f t="shared" si="36"/>
        <v>57.31760026911838</v>
      </c>
      <c r="AX27" s="32"/>
      <c r="AY27" s="34">
        <f t="shared" si="37"/>
        <v>1.6000000000000014</v>
      </c>
      <c r="AZ27" s="34">
        <f t="shared" si="6"/>
        <v>11.329465474626275</v>
      </c>
      <c r="BA27" s="35">
        <f t="shared" si="38"/>
        <v>-0.18882442457710458</v>
      </c>
      <c r="BC27" s="34">
        <f t="shared" si="48"/>
        <v>2.2643831358752888</v>
      </c>
      <c r="BD27" s="34">
        <f t="shared" si="39"/>
        <v>0</v>
      </c>
      <c r="BE27" s="34">
        <f t="shared" si="40"/>
        <v>-1.4584887068735952E-5</v>
      </c>
      <c r="BF27" s="34">
        <f t="shared" si="41"/>
        <v>2.2643831358752888</v>
      </c>
      <c r="BG27" s="34">
        <f t="shared" si="42"/>
        <v>58.35013978946143</v>
      </c>
      <c r="BI27" s="33" t="s">
        <v>27</v>
      </c>
      <c r="BJ27" s="54">
        <v>3</v>
      </c>
      <c r="BK27" s="54">
        <v>5</v>
      </c>
      <c r="BL27" s="54">
        <f>BJ27+BK27</f>
        <v>8</v>
      </c>
      <c r="BM27" s="54">
        <f t="shared" ref="BM27" si="49">BK27+BL27</f>
        <v>13</v>
      </c>
      <c r="BN27" s="54">
        <f t="shared" ref="BN27" si="50">BL27+BM27</f>
        <v>21</v>
      </c>
      <c r="BO27" s="54">
        <f t="shared" ref="BO27" si="51">BM27+BN27</f>
        <v>34</v>
      </c>
      <c r="BP27" s="54">
        <f t="shared" ref="BP27" si="52">BN27+BO27</f>
        <v>55</v>
      </c>
      <c r="BQ27" s="54">
        <f t="shared" ref="BQ27" si="53">BO27+BP27</f>
        <v>89</v>
      </c>
      <c r="BR27" s="54">
        <f t="shared" ref="BR27" si="54">BP27+BQ27</f>
        <v>144</v>
      </c>
    </row>
    <row r="28" spans="1:70">
      <c r="A28" s="34">
        <f t="shared" si="7"/>
        <v>1.5500000000000014</v>
      </c>
      <c r="B28" s="34">
        <f t="shared" si="1"/>
        <v>-44.383958502072232</v>
      </c>
      <c r="C28" s="35">
        <f t="shared" si="8"/>
        <v>0.7397326417012039</v>
      </c>
      <c r="E28" s="34">
        <f t="shared" si="43"/>
        <v>1.5500000000000014</v>
      </c>
      <c r="F28" s="34">
        <f t="shared" si="9"/>
        <v>-44.383958502072232</v>
      </c>
      <c r="G28" s="34">
        <f t="shared" si="10"/>
        <v>-44.383979054451927</v>
      </c>
      <c r="H28" s="34">
        <f t="shared" si="11"/>
        <v>-0.60955325664112148</v>
      </c>
      <c r="I28" s="34">
        <f t="shared" si="12"/>
        <v>51.881935693849393</v>
      </c>
      <c r="J28" s="32"/>
      <c r="K28" s="34">
        <f t="shared" si="13"/>
        <v>1.5500000000000014</v>
      </c>
      <c r="L28" s="34">
        <f t="shared" si="2"/>
        <v>-6.8839585020722325</v>
      </c>
      <c r="M28" s="35">
        <f t="shared" si="14"/>
        <v>0.11473264170120387</v>
      </c>
      <c r="N28"/>
      <c r="O28" s="34">
        <f t="shared" si="44"/>
        <v>1.5500000000000014</v>
      </c>
      <c r="P28" s="34">
        <f t="shared" si="15"/>
        <v>-6.8839585020722325</v>
      </c>
      <c r="Q28" s="34">
        <f t="shared" si="16"/>
        <v>-6.8839790544519275</v>
      </c>
      <c r="R28" s="34">
        <f t="shared" si="17"/>
        <v>1.2150529717614464</v>
      </c>
      <c r="S28" s="34">
        <f t="shared" si="18"/>
        <v>51.881935693849393</v>
      </c>
      <c r="T28" s="32"/>
      <c r="U28" s="34">
        <f t="shared" si="19"/>
        <v>1.5500000000000014</v>
      </c>
      <c r="V28" s="34">
        <f t="shared" si="3"/>
        <v>1.7698876517739279</v>
      </c>
      <c r="W28" s="35">
        <f t="shared" si="20"/>
        <v>-2.9498127529565467E-2</v>
      </c>
      <c r="Y28" s="34">
        <f t="shared" si="45"/>
        <v>1.6381752757783106</v>
      </c>
      <c r="Z28" s="34">
        <f t="shared" si="21"/>
        <v>6.7636847234098241E-9</v>
      </c>
      <c r="AA28" s="34">
        <f t="shared" si="22"/>
        <v>-1.9598557230438018E-5</v>
      </c>
      <c r="AB28" s="34">
        <f t="shared" si="23"/>
        <v>1.6381752761233028</v>
      </c>
      <c r="AC28" s="34">
        <f t="shared" si="24"/>
        <v>52.833664245365121</v>
      </c>
      <c r="AD28" s="32"/>
      <c r="AE28" s="34">
        <f t="shared" si="25"/>
        <v>1.5500000000000014</v>
      </c>
      <c r="AF28" s="34">
        <f t="shared" si="4"/>
        <v>7.0446129264991981</v>
      </c>
      <c r="AG28" s="35">
        <f t="shared" si="26"/>
        <v>-0.1174102154416533</v>
      </c>
      <c r="AI28" s="34">
        <f t="shared" si="46"/>
        <v>1.9274622306927771</v>
      </c>
      <c r="AJ28" s="34">
        <f t="shared" si="27"/>
        <v>0</v>
      </c>
      <c r="AK28" s="34">
        <f t="shared" si="28"/>
        <v>-1.697051375515457E-5</v>
      </c>
      <c r="AL28" s="34">
        <f t="shared" si="29"/>
        <v>1.9274622306927771</v>
      </c>
      <c r="AM28" s="34">
        <f t="shared" si="30"/>
        <v>55.621485271894421</v>
      </c>
      <c r="AN28" s="32"/>
      <c r="AO28" s="34">
        <f t="shared" si="31"/>
        <v>1.5500000000000014</v>
      </c>
      <c r="AP28" s="34">
        <f t="shared" si="5"/>
        <v>10.321923850868941</v>
      </c>
      <c r="AQ28" s="35">
        <f t="shared" si="32"/>
        <v>-0.17203206418114902</v>
      </c>
      <c r="AS28" s="34">
        <f t="shared" si="47"/>
        <v>2.1297856921195502</v>
      </c>
      <c r="AT28" s="34">
        <f t="shared" si="33"/>
        <v>0</v>
      </c>
      <c r="AU28" s="34">
        <f t="shared" si="34"/>
        <v>-1.546567845878144E-5</v>
      </c>
      <c r="AV28" s="34">
        <f t="shared" si="35"/>
        <v>2.1297856921195502</v>
      </c>
      <c r="AW28" s="34">
        <f t="shared" si="36"/>
        <v>57.31760026911838</v>
      </c>
      <c r="AX28" s="32"/>
      <c r="AY28" s="34">
        <f t="shared" si="37"/>
        <v>1.5500000000000014</v>
      </c>
      <c r="AZ28" s="34">
        <f t="shared" si="6"/>
        <v>12.343314225200501</v>
      </c>
      <c r="BA28" s="35">
        <f t="shared" si="38"/>
        <v>-0.20572190375334168</v>
      </c>
      <c r="BC28" s="34">
        <f t="shared" si="48"/>
        <v>2.2643831358752888</v>
      </c>
      <c r="BD28" s="34">
        <f t="shared" si="39"/>
        <v>0</v>
      </c>
      <c r="BE28" s="34">
        <f t="shared" si="40"/>
        <v>-1.4584887068735952E-5</v>
      </c>
      <c r="BF28" s="34">
        <f t="shared" si="41"/>
        <v>2.2643831358752888</v>
      </c>
      <c r="BG28" s="34">
        <f t="shared" si="42"/>
        <v>58.35013978946143</v>
      </c>
      <c r="BI28" s="56" t="s">
        <v>48</v>
      </c>
      <c r="BJ28" s="57">
        <f>5.77350269189626</f>
        <v>5.77350269189626</v>
      </c>
      <c r="BK28" s="57">
        <f>I3</f>
        <v>5.7735026918962582</v>
      </c>
      <c r="BL28" s="57">
        <f>S3</f>
        <v>13.065629648763766</v>
      </c>
      <c r="BM28" s="57">
        <f>AC3</f>
        <v>20.892907344301886</v>
      </c>
      <c r="BN28" s="57">
        <f>AM3</f>
        <v>33.547530699041992</v>
      </c>
      <c r="BO28" s="58">
        <f>AW3</f>
        <v>54.189757237297108</v>
      </c>
      <c r="BP28" s="57">
        <f>BG3</f>
        <v>87.582836714170995</v>
      </c>
      <c r="BQ28" s="57"/>
      <c r="BR28" s="59"/>
    </row>
    <row r="29" spans="1:70">
      <c r="A29" s="34">
        <f t="shared" si="7"/>
        <v>1.5000000000000013</v>
      </c>
      <c r="B29" s="34">
        <f t="shared" si="1"/>
        <v>-43.342125383552741</v>
      </c>
      <c r="C29" s="35">
        <f t="shared" si="8"/>
        <v>0.72236875639254572</v>
      </c>
      <c r="E29" s="34">
        <f t="shared" si="43"/>
        <v>1.5000000000000013</v>
      </c>
      <c r="F29" s="34">
        <f t="shared" si="9"/>
        <v>-43.342125383552741</v>
      </c>
      <c r="G29" s="34">
        <f t="shared" si="10"/>
        <v>-43.342146509082781</v>
      </c>
      <c r="H29" s="34">
        <f t="shared" si="11"/>
        <v>-0.55164676585886196</v>
      </c>
      <c r="I29" s="34">
        <f t="shared" si="12"/>
        <v>51.317812546510574</v>
      </c>
      <c r="J29" s="32"/>
      <c r="K29" s="34">
        <f t="shared" si="13"/>
        <v>1.5000000000000013</v>
      </c>
      <c r="L29" s="34">
        <f t="shared" si="2"/>
        <v>-5.8421253835527409</v>
      </c>
      <c r="M29" s="35">
        <f t="shared" si="14"/>
        <v>9.7368756392545677E-2</v>
      </c>
      <c r="N29"/>
      <c r="O29" s="34">
        <f t="shared" si="44"/>
        <v>1.5000000000000013</v>
      </c>
      <c r="P29" s="34">
        <f t="shared" si="15"/>
        <v>-5.8421253835527409</v>
      </c>
      <c r="Q29" s="34">
        <f t="shared" si="16"/>
        <v>-5.8421465090827809</v>
      </c>
      <c r="R29" s="34">
        <f t="shared" si="17"/>
        <v>1.2234566246385261</v>
      </c>
      <c r="S29" s="34">
        <f t="shared" si="18"/>
        <v>51.317812546510574</v>
      </c>
      <c r="T29" s="32"/>
      <c r="U29" s="34">
        <f t="shared" si="19"/>
        <v>1.5000000000000013</v>
      </c>
      <c r="V29" s="34">
        <f t="shared" si="3"/>
        <v>2.8117207702934195</v>
      </c>
      <c r="W29" s="35">
        <f t="shared" si="20"/>
        <v>-4.6862012838223659E-2</v>
      </c>
      <c r="Y29" s="34">
        <f t="shared" si="45"/>
        <v>1.6381752761233028</v>
      </c>
      <c r="Z29" s="34">
        <f t="shared" si="21"/>
        <v>0</v>
      </c>
      <c r="AA29" s="34">
        <f t="shared" si="22"/>
        <v>-1.9605320915161428E-5</v>
      </c>
      <c r="AB29" s="34">
        <f t="shared" si="23"/>
        <v>1.6381752761233028</v>
      </c>
      <c r="AC29" s="34">
        <f t="shared" si="24"/>
        <v>52.833664248986366</v>
      </c>
      <c r="AD29" s="32"/>
      <c r="AE29" s="34">
        <f t="shared" si="25"/>
        <v>1.5000000000000013</v>
      </c>
      <c r="AF29" s="34">
        <f t="shared" si="4"/>
        <v>8.0864460450186897</v>
      </c>
      <c r="AG29" s="35">
        <f t="shared" si="26"/>
        <v>-0.13477410075031149</v>
      </c>
      <c r="AI29" s="34">
        <f t="shared" si="46"/>
        <v>1.9274622306927771</v>
      </c>
      <c r="AJ29" s="34">
        <f t="shared" si="27"/>
        <v>0</v>
      </c>
      <c r="AK29" s="34">
        <f t="shared" si="28"/>
        <v>-1.697051375515457E-5</v>
      </c>
      <c r="AL29" s="34">
        <f t="shared" si="29"/>
        <v>1.9274622306927771</v>
      </c>
      <c r="AM29" s="34">
        <f t="shared" si="30"/>
        <v>55.621485271894421</v>
      </c>
      <c r="AN29" s="32"/>
      <c r="AO29" s="34">
        <f t="shared" si="31"/>
        <v>1.5000000000000013</v>
      </c>
      <c r="AP29" s="34">
        <f t="shared" si="5"/>
        <v>11.363756969388433</v>
      </c>
      <c r="AQ29" s="35">
        <f t="shared" si="32"/>
        <v>-0.18939594948980723</v>
      </c>
      <c r="AS29" s="34">
        <f t="shared" si="47"/>
        <v>2.1297856921195502</v>
      </c>
      <c r="AT29" s="34">
        <f t="shared" si="33"/>
        <v>0</v>
      </c>
      <c r="AU29" s="34">
        <f t="shared" si="34"/>
        <v>-1.546567845878144E-5</v>
      </c>
      <c r="AV29" s="34">
        <f t="shared" si="35"/>
        <v>2.1297856921195502</v>
      </c>
      <c r="AW29" s="34">
        <f t="shared" si="36"/>
        <v>57.31760026911838</v>
      </c>
      <c r="AX29" s="32"/>
      <c r="AY29" s="34">
        <f t="shared" si="37"/>
        <v>1.5000000000000013</v>
      </c>
      <c r="AZ29" s="34">
        <f t="shared" si="6"/>
        <v>13.385147343719993</v>
      </c>
      <c r="BA29" s="35">
        <f t="shared" si="38"/>
        <v>-0.22308578906199988</v>
      </c>
      <c r="BC29" s="34">
        <f t="shared" si="48"/>
        <v>2.2643831358752888</v>
      </c>
      <c r="BD29" s="34">
        <f t="shared" si="39"/>
        <v>0</v>
      </c>
      <c r="BE29" s="34">
        <f t="shared" si="40"/>
        <v>-1.4584887068735952E-5</v>
      </c>
      <c r="BF29" s="34">
        <f t="shared" si="41"/>
        <v>2.2643831358752888</v>
      </c>
      <c r="BG29" s="34">
        <f t="shared" si="42"/>
        <v>58.35013978946143</v>
      </c>
      <c r="BI29" s="60" t="s">
        <v>54</v>
      </c>
      <c r="BJ29" s="61">
        <v>5</v>
      </c>
      <c r="BK29" s="61">
        <f t="shared" ref="BK29:BR29" si="55">2*Radius</f>
        <v>5</v>
      </c>
      <c r="BL29" s="61">
        <f t="shared" si="55"/>
        <v>5</v>
      </c>
      <c r="BM29" s="61">
        <f t="shared" si="55"/>
        <v>5</v>
      </c>
      <c r="BN29" s="61">
        <f t="shared" si="55"/>
        <v>5</v>
      </c>
      <c r="BO29" s="61">
        <f t="shared" si="55"/>
        <v>5</v>
      </c>
      <c r="BP29" s="61">
        <f t="shared" si="55"/>
        <v>5</v>
      </c>
      <c r="BQ29" s="61">
        <f t="shared" si="55"/>
        <v>5</v>
      </c>
      <c r="BR29" s="62">
        <f t="shared" si="55"/>
        <v>5</v>
      </c>
    </row>
    <row r="30" spans="1:70">
      <c r="A30" s="34">
        <f t="shared" si="7"/>
        <v>1.4500000000000013</v>
      </c>
      <c r="B30" s="34">
        <f t="shared" si="1"/>
        <v>-42.270927921433881</v>
      </c>
      <c r="C30" s="35">
        <f t="shared" si="8"/>
        <v>0.70451546535723131</v>
      </c>
      <c r="E30" s="34">
        <f t="shared" si="43"/>
        <v>1.4500000000000013</v>
      </c>
      <c r="F30" s="34">
        <f t="shared" si="9"/>
        <v>-42.270927921433881</v>
      </c>
      <c r="G30" s="34">
        <f t="shared" si="10"/>
        <v>-42.270949648741009</v>
      </c>
      <c r="H30" s="34">
        <f t="shared" si="11"/>
        <v>-0.49552079884059541</v>
      </c>
      <c r="I30" s="34">
        <f t="shared" si="12"/>
        <v>50.734752086120551</v>
      </c>
      <c r="J30" s="32"/>
      <c r="K30" s="34">
        <f t="shared" si="13"/>
        <v>1.4500000000000013</v>
      </c>
      <c r="L30" s="34">
        <f t="shared" si="2"/>
        <v>-4.7709279214338807</v>
      </c>
      <c r="M30" s="35">
        <f t="shared" si="14"/>
        <v>7.9515465357231349E-2</v>
      </c>
      <c r="N30"/>
      <c r="O30" s="34">
        <f t="shared" si="44"/>
        <v>1.4500000000000013</v>
      </c>
      <c r="P30" s="34">
        <f t="shared" si="15"/>
        <v>-4.7709279214338807</v>
      </c>
      <c r="Q30" s="34">
        <f t="shared" si="16"/>
        <v>-4.7709496487410092</v>
      </c>
      <c r="R30" s="34">
        <f t="shared" si="17"/>
        <v>1.2304178910344572</v>
      </c>
      <c r="S30" s="34">
        <f t="shared" si="18"/>
        <v>50.734752086120551</v>
      </c>
      <c r="T30" s="32"/>
      <c r="U30" s="34">
        <f t="shared" si="19"/>
        <v>1.4500000000000013</v>
      </c>
      <c r="V30" s="34">
        <f t="shared" si="3"/>
        <v>3.8829182324122797</v>
      </c>
      <c r="W30" s="35">
        <f t="shared" si="20"/>
        <v>-6.4715303873537994E-2</v>
      </c>
      <c r="Y30" s="34">
        <f t="shared" si="45"/>
        <v>1.6381752761233028</v>
      </c>
      <c r="Z30" s="34">
        <f t="shared" si="21"/>
        <v>0</v>
      </c>
      <c r="AA30" s="34">
        <f t="shared" si="22"/>
        <v>-1.9605320915161428E-5</v>
      </c>
      <c r="AB30" s="34">
        <f t="shared" si="23"/>
        <v>1.6381752761233028</v>
      </c>
      <c r="AC30" s="34">
        <f t="shared" si="24"/>
        <v>52.833664248986366</v>
      </c>
      <c r="AD30" s="32"/>
      <c r="AE30" s="34">
        <f t="shared" si="25"/>
        <v>1.4500000000000013</v>
      </c>
      <c r="AF30" s="34">
        <f t="shared" si="4"/>
        <v>9.1576435071375499</v>
      </c>
      <c r="AG30" s="35">
        <f t="shared" si="26"/>
        <v>-0.15262739178562584</v>
      </c>
      <c r="AI30" s="34">
        <f t="shared" si="46"/>
        <v>1.9274622306927771</v>
      </c>
      <c r="AJ30" s="34">
        <f t="shared" si="27"/>
        <v>0</v>
      </c>
      <c r="AK30" s="34">
        <f t="shared" si="28"/>
        <v>-1.697051375515457E-5</v>
      </c>
      <c r="AL30" s="34">
        <f t="shared" si="29"/>
        <v>1.9274622306927771</v>
      </c>
      <c r="AM30" s="34">
        <f t="shared" si="30"/>
        <v>55.621485271894421</v>
      </c>
      <c r="AN30" s="32"/>
      <c r="AO30" s="34">
        <f t="shared" si="31"/>
        <v>1.4500000000000013</v>
      </c>
      <c r="AP30" s="34">
        <f t="shared" si="5"/>
        <v>12.434954431507293</v>
      </c>
      <c r="AQ30" s="35">
        <f t="shared" si="32"/>
        <v>-0.20724924052512156</v>
      </c>
      <c r="AS30" s="34">
        <f t="shared" si="47"/>
        <v>2.1297856921195502</v>
      </c>
      <c r="AT30" s="34">
        <f t="shared" si="33"/>
        <v>0</v>
      </c>
      <c r="AU30" s="34">
        <f t="shared" si="34"/>
        <v>-1.546567845878144E-5</v>
      </c>
      <c r="AV30" s="34">
        <f t="shared" si="35"/>
        <v>2.1297856921195502</v>
      </c>
      <c r="AW30" s="34">
        <f t="shared" si="36"/>
        <v>57.31760026911838</v>
      </c>
      <c r="AX30" s="32"/>
      <c r="AY30" s="34">
        <f t="shared" si="37"/>
        <v>1.4500000000000013</v>
      </c>
      <c r="AZ30" s="34">
        <f t="shared" si="6"/>
        <v>14.456344805838853</v>
      </c>
      <c r="BA30" s="35">
        <f t="shared" si="38"/>
        <v>-0.24093908009731421</v>
      </c>
      <c r="BC30" s="34">
        <f t="shared" si="48"/>
        <v>2.2643831358752888</v>
      </c>
      <c r="BD30" s="34">
        <f t="shared" si="39"/>
        <v>0</v>
      </c>
      <c r="BE30" s="34">
        <f t="shared" si="40"/>
        <v>-1.4584887068735952E-5</v>
      </c>
      <c r="BF30" s="34">
        <f t="shared" si="41"/>
        <v>2.2643831358752888</v>
      </c>
      <c r="BG30" s="34">
        <f t="shared" si="42"/>
        <v>58.35013978946143</v>
      </c>
      <c r="BI30" s="56" t="s">
        <v>49</v>
      </c>
      <c r="BJ30" s="57">
        <f>0.583242212019386</f>
        <v>0.58324221201938597</v>
      </c>
      <c r="BK30" s="57">
        <f>I4</f>
        <v>0.58324221201938631</v>
      </c>
      <c r="BL30" s="57">
        <f>S4</f>
        <v>6.4985186839436118</v>
      </c>
      <c r="BM30" s="57">
        <f>AC4</f>
        <v>13.690497703108127</v>
      </c>
      <c r="BN30" s="57">
        <f>AM4</f>
        <v>25.86463934216394</v>
      </c>
      <c r="BO30" s="58">
        <f>AW4</f>
        <v>46.165027849370887</v>
      </c>
      <c r="BP30" s="57">
        <f>BG4</f>
        <v>79.328439379075007</v>
      </c>
      <c r="BQ30" s="57"/>
      <c r="BR30" s="59"/>
    </row>
    <row r="31" spans="1:70">
      <c r="A31" s="34">
        <f t="shared" si="7"/>
        <v>1.4000000000000012</v>
      </c>
      <c r="B31" s="34">
        <f t="shared" si="1"/>
        <v>-41.168879706026274</v>
      </c>
      <c r="C31" s="35">
        <f t="shared" si="8"/>
        <v>0.68614799510043789</v>
      </c>
      <c r="E31" s="34">
        <f t="shared" si="43"/>
        <v>1.4000000000000012</v>
      </c>
      <c r="F31" s="34">
        <f t="shared" si="9"/>
        <v>-41.168879706026274</v>
      </c>
      <c r="G31" s="34">
        <f t="shared" si="10"/>
        <v>-41.168902065979822</v>
      </c>
      <c r="H31" s="34">
        <f t="shared" si="11"/>
        <v>-0.44118806950075462</v>
      </c>
      <c r="I31" s="34">
        <f t="shared" si="12"/>
        <v>50.131658449989416</v>
      </c>
      <c r="J31" s="32"/>
      <c r="K31" s="34">
        <f t="shared" si="13"/>
        <v>1.4000000000000012</v>
      </c>
      <c r="L31" s="34">
        <f t="shared" si="2"/>
        <v>-3.6688797060262743</v>
      </c>
      <c r="M31" s="35">
        <f t="shared" si="14"/>
        <v>6.1147995100437905E-2</v>
      </c>
      <c r="N31"/>
      <c r="O31" s="34">
        <f t="shared" si="44"/>
        <v>1.4000000000000012</v>
      </c>
      <c r="P31" s="34">
        <f t="shared" si="15"/>
        <v>-3.6688797060262743</v>
      </c>
      <c r="Q31" s="34">
        <f t="shared" si="16"/>
        <v>-3.6689020659798217</v>
      </c>
      <c r="R31" s="34">
        <f t="shared" si="17"/>
        <v>1.2359173824644989</v>
      </c>
      <c r="S31" s="34">
        <f t="shared" si="18"/>
        <v>50.131658449989416</v>
      </c>
      <c r="T31" s="32"/>
      <c r="U31" s="34">
        <f t="shared" si="19"/>
        <v>1.4000000000000012</v>
      </c>
      <c r="V31" s="34">
        <f t="shared" si="3"/>
        <v>4.9849664478198861</v>
      </c>
      <c r="W31" s="35">
        <f t="shared" si="20"/>
        <v>-8.3082774130331438E-2</v>
      </c>
      <c r="Y31" s="34">
        <f t="shared" si="45"/>
        <v>1.6381752761233028</v>
      </c>
      <c r="Z31" s="34">
        <f t="shared" si="21"/>
        <v>0</v>
      </c>
      <c r="AA31" s="34">
        <f t="shared" si="22"/>
        <v>-1.9605320915161428E-5</v>
      </c>
      <c r="AB31" s="34">
        <f t="shared" si="23"/>
        <v>1.6381752761233028</v>
      </c>
      <c r="AC31" s="34">
        <f t="shared" si="24"/>
        <v>52.833664248986366</v>
      </c>
      <c r="AD31" s="32"/>
      <c r="AE31" s="34">
        <f t="shared" si="25"/>
        <v>1.4000000000000012</v>
      </c>
      <c r="AF31" s="34">
        <f t="shared" si="4"/>
        <v>10.259691722545156</v>
      </c>
      <c r="AG31" s="35">
        <f t="shared" si="26"/>
        <v>-0.17099486204241926</v>
      </c>
      <c r="AI31" s="34">
        <f t="shared" si="46"/>
        <v>1.9274622306927771</v>
      </c>
      <c r="AJ31" s="34">
        <f t="shared" si="27"/>
        <v>0</v>
      </c>
      <c r="AK31" s="34">
        <f t="shared" si="28"/>
        <v>-1.697051375515457E-5</v>
      </c>
      <c r="AL31" s="34">
        <f t="shared" si="29"/>
        <v>1.9274622306927771</v>
      </c>
      <c r="AM31" s="34">
        <f t="shared" si="30"/>
        <v>55.621485271894421</v>
      </c>
      <c r="AN31" s="32"/>
      <c r="AO31" s="34">
        <f t="shared" si="31"/>
        <v>1.4000000000000012</v>
      </c>
      <c r="AP31" s="34">
        <f t="shared" si="5"/>
        <v>13.5370026469149</v>
      </c>
      <c r="AQ31" s="35">
        <f t="shared" si="32"/>
        <v>-0.225616710781915</v>
      </c>
      <c r="AS31" s="34">
        <f t="shared" si="47"/>
        <v>2.1297856921195502</v>
      </c>
      <c r="AT31" s="34">
        <f t="shared" si="33"/>
        <v>0</v>
      </c>
      <c r="AU31" s="34">
        <f t="shared" si="34"/>
        <v>-1.546567845878144E-5</v>
      </c>
      <c r="AV31" s="34">
        <f t="shared" si="35"/>
        <v>2.1297856921195502</v>
      </c>
      <c r="AW31" s="34">
        <f t="shared" si="36"/>
        <v>57.31760026911838</v>
      </c>
      <c r="AX31" s="32"/>
      <c r="AY31" s="34">
        <f t="shared" si="37"/>
        <v>1.4000000000000012</v>
      </c>
      <c r="AZ31" s="34">
        <f t="shared" si="6"/>
        <v>15.558393021246459</v>
      </c>
      <c r="BA31" s="35">
        <f t="shared" si="38"/>
        <v>-0.25930655035410766</v>
      </c>
      <c r="BC31" s="34">
        <f t="shared" si="48"/>
        <v>2.2643831358752888</v>
      </c>
      <c r="BD31" s="34">
        <f t="shared" si="39"/>
        <v>0</v>
      </c>
      <c r="BE31" s="34">
        <f t="shared" si="40"/>
        <v>-1.4584887068735952E-5</v>
      </c>
      <c r="BF31" s="34">
        <f t="shared" si="41"/>
        <v>2.2643831358752888</v>
      </c>
      <c r="BG31" s="34">
        <f t="shared" si="42"/>
        <v>58.35013978946143</v>
      </c>
      <c r="BI31" s="60" t="s">
        <v>55</v>
      </c>
      <c r="BJ31" s="63">
        <f>BJ29/BJ$2</f>
        <v>0.50510257216821819</v>
      </c>
      <c r="BK31" s="63">
        <f t="shared" ref="BK31:BK59" si="56">BK29/BL$2</f>
        <v>1.5542348324474431</v>
      </c>
      <c r="BL31" s="63">
        <f t="shared" ref="BL31:BL59" si="57">BL29/BN$2</f>
        <v>2.4868754352602074</v>
      </c>
      <c r="BM31" s="63">
        <f t="shared" ref="BM31:BM59" si="58">BM29/BQ$2</f>
        <v>3.2763505522466048</v>
      </c>
      <c r="BN31" s="63">
        <f t="shared" ref="BN31:BN59" si="59">BN29/BT$2</f>
        <v>3.8549244613855591</v>
      </c>
      <c r="BO31" s="64">
        <f t="shared" ref="BO31:BO59" si="60">BO29/BV$2</f>
        <v>4.2595713842390994</v>
      </c>
      <c r="BP31" s="63">
        <f t="shared" ref="BP31:BP59" si="61">BP29/BX$2</f>
        <v>4.5287662717505688</v>
      </c>
      <c r="BQ31" s="63"/>
      <c r="BR31" s="65"/>
    </row>
    <row r="32" spans="1:70">
      <c r="A32" s="34">
        <f t="shared" si="7"/>
        <v>1.3500000000000012</v>
      </c>
      <c r="B32" s="34">
        <f t="shared" si="1"/>
        <v>-40.03437594547573</v>
      </c>
      <c r="C32" s="35">
        <f t="shared" si="8"/>
        <v>0.66723959909126218</v>
      </c>
      <c r="E32" s="34">
        <f t="shared" si="43"/>
        <v>1.3500000000000012</v>
      </c>
      <c r="F32" s="34">
        <f t="shared" si="9"/>
        <v>-40.03437594547573</v>
      </c>
      <c r="G32" s="34">
        <f t="shared" si="10"/>
        <v>-40.034398971443864</v>
      </c>
      <c r="H32" s="34">
        <f t="shared" si="11"/>
        <v>-0.38866200604849199</v>
      </c>
      <c r="I32" s="34">
        <f t="shared" si="12"/>
        <v>49.507338507991633</v>
      </c>
      <c r="J32" s="32"/>
      <c r="K32" s="34">
        <f t="shared" si="13"/>
        <v>1.3500000000000012</v>
      </c>
      <c r="L32" s="34">
        <f t="shared" si="2"/>
        <v>-2.5343759454757304</v>
      </c>
      <c r="M32" s="35">
        <f t="shared" si="14"/>
        <v>4.2239599091262174E-2</v>
      </c>
      <c r="N32"/>
      <c r="O32" s="34">
        <f t="shared" si="44"/>
        <v>1.3500000000000012</v>
      </c>
      <c r="P32" s="34">
        <f t="shared" si="15"/>
        <v>-2.5343759454757304</v>
      </c>
      <c r="Q32" s="34">
        <f t="shared" si="16"/>
        <v>-2.5343989714438635</v>
      </c>
      <c r="R32" s="34">
        <f t="shared" si="17"/>
        <v>1.2399340114245043</v>
      </c>
      <c r="S32" s="34">
        <f t="shared" si="18"/>
        <v>49.507338507991633</v>
      </c>
      <c r="T32" s="32"/>
      <c r="U32" s="34">
        <f t="shared" si="19"/>
        <v>1.3500000000000012</v>
      </c>
      <c r="V32" s="34">
        <f t="shared" si="3"/>
        <v>6.11947020837043</v>
      </c>
      <c r="W32" s="35">
        <f t="shared" si="20"/>
        <v>-0.10199117013950716</v>
      </c>
      <c r="Y32" s="34">
        <f t="shared" si="45"/>
        <v>1.6381752761233028</v>
      </c>
      <c r="Z32" s="34">
        <f t="shared" si="21"/>
        <v>0</v>
      </c>
      <c r="AA32" s="34">
        <f t="shared" si="22"/>
        <v>-1.9605320915161428E-5</v>
      </c>
      <c r="AB32" s="34">
        <f t="shared" si="23"/>
        <v>1.6381752761233028</v>
      </c>
      <c r="AC32" s="34">
        <f t="shared" si="24"/>
        <v>52.833664248986366</v>
      </c>
      <c r="AD32" s="32"/>
      <c r="AE32" s="34">
        <f t="shared" si="25"/>
        <v>1.3500000000000012</v>
      </c>
      <c r="AF32" s="34">
        <f t="shared" si="4"/>
        <v>11.3941954830957</v>
      </c>
      <c r="AG32" s="35">
        <f t="shared" si="26"/>
        <v>-0.189903258051595</v>
      </c>
      <c r="AI32" s="34">
        <f t="shared" si="46"/>
        <v>1.9274622306927771</v>
      </c>
      <c r="AJ32" s="34">
        <f t="shared" si="27"/>
        <v>0</v>
      </c>
      <c r="AK32" s="34">
        <f t="shared" si="28"/>
        <v>-1.697051375515457E-5</v>
      </c>
      <c r="AL32" s="34">
        <f t="shared" si="29"/>
        <v>1.9274622306927771</v>
      </c>
      <c r="AM32" s="34">
        <f t="shared" si="30"/>
        <v>55.621485271894421</v>
      </c>
      <c r="AN32" s="32"/>
      <c r="AO32" s="34">
        <f t="shared" si="31"/>
        <v>1.3500000000000012</v>
      </c>
      <c r="AP32" s="34">
        <f t="shared" si="5"/>
        <v>14.671506407465444</v>
      </c>
      <c r="AQ32" s="35">
        <f t="shared" si="32"/>
        <v>-0.24452510679109071</v>
      </c>
      <c r="AS32" s="34">
        <f t="shared" si="47"/>
        <v>2.1297856921195502</v>
      </c>
      <c r="AT32" s="34">
        <f t="shared" si="33"/>
        <v>0</v>
      </c>
      <c r="AU32" s="34">
        <f t="shared" si="34"/>
        <v>-1.546567845878144E-5</v>
      </c>
      <c r="AV32" s="34">
        <f t="shared" si="35"/>
        <v>2.1297856921195502</v>
      </c>
      <c r="AW32" s="34">
        <f t="shared" si="36"/>
        <v>57.31760026911838</v>
      </c>
      <c r="AX32" s="32"/>
      <c r="AY32" s="34">
        <f t="shared" si="37"/>
        <v>1.3500000000000012</v>
      </c>
      <c r="AZ32" s="34">
        <f t="shared" si="6"/>
        <v>16.692896781797003</v>
      </c>
      <c r="BA32" s="35">
        <f t="shared" si="38"/>
        <v>-0.27821494636328337</v>
      </c>
      <c r="BC32" s="34">
        <f t="shared" si="48"/>
        <v>2.2643831358752888</v>
      </c>
      <c r="BD32" s="34">
        <f t="shared" si="39"/>
        <v>0</v>
      </c>
      <c r="BE32" s="34">
        <f t="shared" si="40"/>
        <v>-1.4584887068735952E-5</v>
      </c>
      <c r="BF32" s="34">
        <f t="shared" si="41"/>
        <v>2.2643831358752888</v>
      </c>
      <c r="BG32" s="34">
        <f t="shared" si="42"/>
        <v>58.35013978946143</v>
      </c>
      <c r="BI32" s="56" t="s">
        <v>50</v>
      </c>
      <c r="BJ32" s="57">
        <f>BJ30/BJ$2</f>
        <v>5.8919428297614616E-2</v>
      </c>
      <c r="BK32" s="57">
        <f t="shared" si="56"/>
        <v>0.18129907233484538</v>
      </c>
      <c r="BL32" s="57">
        <f t="shared" si="57"/>
        <v>3.2322012961357718</v>
      </c>
      <c r="BM32" s="57">
        <f t="shared" si="58"/>
        <v>8.9709739420218373</v>
      </c>
      <c r="BN32" s="57">
        <f t="shared" si="59"/>
        <v>19.941246177004611</v>
      </c>
      <c r="BO32" s="58">
        <f t="shared" si="60"/>
        <v>39.32864631595627</v>
      </c>
      <c r="BP32" s="57">
        <f t="shared" si="61"/>
        <v>71.851992130112905</v>
      </c>
      <c r="BQ32" s="57"/>
      <c r="BR32" s="59"/>
    </row>
    <row r="33" spans="1:70">
      <c r="A33" s="34">
        <f t="shared" si="7"/>
        <v>1.3000000000000012</v>
      </c>
      <c r="B33" s="34">
        <f t="shared" si="1"/>
        <v>-38.86567967326036</v>
      </c>
      <c r="C33" s="35">
        <f t="shared" si="8"/>
        <v>0.64776132788767271</v>
      </c>
      <c r="E33" s="34">
        <f t="shared" si="43"/>
        <v>1.3000000000000012</v>
      </c>
      <c r="F33" s="34">
        <f t="shared" si="9"/>
        <v>-38.86567967326036</v>
      </c>
      <c r="G33" s="34">
        <f t="shared" si="10"/>
        <v>-38.865703401406705</v>
      </c>
      <c r="H33" s="34">
        <f t="shared" si="11"/>
        <v>-0.3379568427836106</v>
      </c>
      <c r="I33" s="34">
        <f t="shared" si="12"/>
        <v>48.860489585100865</v>
      </c>
      <c r="J33" s="32"/>
      <c r="K33" s="34">
        <f t="shared" si="13"/>
        <v>1.3000000000000012</v>
      </c>
      <c r="L33" s="34">
        <f t="shared" si="2"/>
        <v>-1.3656796732603596</v>
      </c>
      <c r="M33" s="35">
        <f t="shared" si="14"/>
        <v>2.2761327887672659E-2</v>
      </c>
      <c r="N33"/>
      <c r="O33" s="34">
        <f t="shared" si="44"/>
        <v>1.3000000000000012</v>
      </c>
      <c r="P33" s="34">
        <f t="shared" si="15"/>
        <v>-1.3656796732603596</v>
      </c>
      <c r="Q33" s="34">
        <f t="shared" si="16"/>
        <v>-1.3657034014067051</v>
      </c>
      <c r="R33" s="34">
        <f t="shared" si="17"/>
        <v>1.2424447382710702</v>
      </c>
      <c r="S33" s="34">
        <f t="shared" si="18"/>
        <v>48.860489585100865</v>
      </c>
      <c r="T33" s="32"/>
      <c r="U33" s="34">
        <f t="shared" si="19"/>
        <v>1.3000000000000012</v>
      </c>
      <c r="V33" s="34">
        <f t="shared" si="3"/>
        <v>7.2881664805858009</v>
      </c>
      <c r="W33" s="35">
        <f t="shared" si="20"/>
        <v>-0.12146944134309669</v>
      </c>
      <c r="Y33" s="34">
        <f t="shared" si="45"/>
        <v>1.6381752761233028</v>
      </c>
      <c r="Z33" s="34">
        <f t="shared" si="21"/>
        <v>0</v>
      </c>
      <c r="AA33" s="34">
        <f t="shared" si="22"/>
        <v>-1.9605320915161428E-5</v>
      </c>
      <c r="AB33" s="34">
        <f t="shared" si="23"/>
        <v>1.6381752761233028</v>
      </c>
      <c r="AC33" s="34">
        <f t="shared" si="24"/>
        <v>52.833664248986366</v>
      </c>
      <c r="AD33" s="32"/>
      <c r="AE33" s="34">
        <f t="shared" si="25"/>
        <v>1.3000000000000012</v>
      </c>
      <c r="AF33" s="34">
        <f t="shared" si="4"/>
        <v>12.562891755311071</v>
      </c>
      <c r="AG33" s="35">
        <f t="shared" si="26"/>
        <v>-0.20938152925518452</v>
      </c>
      <c r="AI33" s="34">
        <f t="shared" si="46"/>
        <v>1.9274622306927771</v>
      </c>
      <c r="AJ33" s="34">
        <f t="shared" si="27"/>
        <v>0</v>
      </c>
      <c r="AK33" s="34">
        <f t="shared" si="28"/>
        <v>-1.697051375515457E-5</v>
      </c>
      <c r="AL33" s="34">
        <f t="shared" si="29"/>
        <v>1.9274622306927771</v>
      </c>
      <c r="AM33" s="34">
        <f t="shared" si="30"/>
        <v>55.621485271894421</v>
      </c>
      <c r="AN33" s="32"/>
      <c r="AO33" s="34">
        <f t="shared" si="31"/>
        <v>1.3000000000000012</v>
      </c>
      <c r="AP33" s="34">
        <f t="shared" si="5"/>
        <v>15.840202679680814</v>
      </c>
      <c r="AQ33" s="35">
        <f t="shared" si="32"/>
        <v>-0.26400337799468027</v>
      </c>
      <c r="AS33" s="34">
        <f t="shared" si="47"/>
        <v>2.1297856921195502</v>
      </c>
      <c r="AT33" s="34">
        <f t="shared" si="33"/>
        <v>0</v>
      </c>
      <c r="AU33" s="34">
        <f t="shared" si="34"/>
        <v>-1.546567845878144E-5</v>
      </c>
      <c r="AV33" s="34">
        <f t="shared" si="35"/>
        <v>2.1297856921195502</v>
      </c>
      <c r="AW33" s="34">
        <f t="shared" si="36"/>
        <v>57.31760026911838</v>
      </c>
      <c r="AX33" s="32"/>
      <c r="AY33" s="34">
        <f t="shared" si="37"/>
        <v>1.3000000000000012</v>
      </c>
      <c r="AZ33" s="34">
        <f t="shared" si="6"/>
        <v>17.861593054012374</v>
      </c>
      <c r="BA33" s="35">
        <f t="shared" si="38"/>
        <v>-0.29769321756687289</v>
      </c>
      <c r="BC33" s="34">
        <f t="shared" si="48"/>
        <v>2.2643831358752888</v>
      </c>
      <c r="BD33" s="34">
        <f t="shared" si="39"/>
        <v>0</v>
      </c>
      <c r="BE33" s="34">
        <f t="shared" si="40"/>
        <v>-1.4584887068735952E-5</v>
      </c>
      <c r="BF33" s="34">
        <f t="shared" si="41"/>
        <v>2.2643831358752888</v>
      </c>
      <c r="BG33" s="34">
        <f t="shared" si="42"/>
        <v>58.35013978946143</v>
      </c>
      <c r="BI33" s="60" t="s">
        <v>56</v>
      </c>
      <c r="BJ33" s="63">
        <f t="shared" ref="BJ33:BJ39" si="62">BJ31/BJ$2</f>
        <v>5.1025721682190009E-2</v>
      </c>
      <c r="BK33" s="63">
        <f t="shared" si="56"/>
        <v>0.48312918287858631</v>
      </c>
      <c r="BL33" s="63">
        <f t="shared" si="57"/>
        <v>1.2369098861001291</v>
      </c>
      <c r="BM33" s="63">
        <f t="shared" si="58"/>
        <v>2.1468945882413264</v>
      </c>
      <c r="BN33" s="63">
        <f t="shared" si="59"/>
        <v>2.9720885205977483</v>
      </c>
      <c r="BO33" s="64">
        <f t="shared" si="60"/>
        <v>3.6287896754857201</v>
      </c>
      <c r="BP33" s="63">
        <f t="shared" si="61"/>
        <v>4.1019447888291092</v>
      </c>
      <c r="BQ33" s="63"/>
      <c r="BR33" s="65"/>
    </row>
    <row r="34" spans="1:70">
      <c r="A34" s="34">
        <f t="shared" si="7"/>
        <v>1.2500000000000011</v>
      </c>
      <c r="B34" s="34">
        <f t="shared" si="1"/>
        <v>-37.660905738712117</v>
      </c>
      <c r="C34" s="35">
        <f t="shared" si="8"/>
        <v>0.62768176231186856</v>
      </c>
      <c r="E34" s="34">
        <f t="shared" si="43"/>
        <v>1.2500000000000011</v>
      </c>
      <c r="F34" s="34">
        <f t="shared" si="9"/>
        <v>-37.660905738712117</v>
      </c>
      <c r="G34" s="34">
        <f t="shared" si="10"/>
        <v>-37.660930208341128</v>
      </c>
      <c r="H34" s="34">
        <f t="shared" si="11"/>
        <v>-0.28908772878106781</v>
      </c>
      <c r="I34" s="34">
        <f t="shared" si="12"/>
        <v>48.189685104221411</v>
      </c>
      <c r="J34" s="32"/>
      <c r="K34" s="34">
        <f t="shared" si="13"/>
        <v>1.2500000000000011</v>
      </c>
      <c r="L34" s="34">
        <f t="shared" si="2"/>
        <v>-0.16090573871211689</v>
      </c>
      <c r="M34" s="35">
        <f t="shared" si="14"/>
        <v>2.6817623118686146E-3</v>
      </c>
      <c r="N34"/>
      <c r="O34" s="34">
        <f t="shared" si="44"/>
        <v>1.2500000000000011</v>
      </c>
      <c r="P34" s="34">
        <f t="shared" si="15"/>
        <v>-0.16090573871211689</v>
      </c>
      <c r="Q34" s="34">
        <f t="shared" si="16"/>
        <v>-0.16093020834112792</v>
      </c>
      <c r="R34" s="34">
        <f t="shared" si="17"/>
        <v>1.2434242673381148</v>
      </c>
      <c r="S34" s="34">
        <f t="shared" si="18"/>
        <v>48.189685104221411</v>
      </c>
      <c r="T34" s="32"/>
      <c r="U34" s="34">
        <f t="shared" si="19"/>
        <v>1.2500000000000011</v>
      </c>
      <c r="V34" s="34">
        <f t="shared" si="3"/>
        <v>8.4929404151340435</v>
      </c>
      <c r="W34" s="35">
        <f t="shared" si="20"/>
        <v>-0.14154900691890074</v>
      </c>
      <c r="Y34" s="34">
        <f t="shared" si="45"/>
        <v>1.6381752761233028</v>
      </c>
      <c r="Z34" s="34">
        <f t="shared" si="21"/>
        <v>0</v>
      </c>
      <c r="AA34" s="34">
        <f t="shared" si="22"/>
        <v>-1.9605320915161428E-5</v>
      </c>
      <c r="AB34" s="34">
        <f t="shared" si="23"/>
        <v>1.6381752761233028</v>
      </c>
      <c r="AC34" s="34">
        <f t="shared" si="24"/>
        <v>52.833664248986366</v>
      </c>
      <c r="AD34" s="32"/>
      <c r="AE34" s="34">
        <f t="shared" si="25"/>
        <v>1.2500000000000011</v>
      </c>
      <c r="AF34" s="34">
        <f t="shared" si="4"/>
        <v>13.767665689859314</v>
      </c>
      <c r="AG34" s="35">
        <f t="shared" si="26"/>
        <v>-0.22946109483098856</v>
      </c>
      <c r="AI34" s="34">
        <f t="shared" si="46"/>
        <v>1.9274622306927771</v>
      </c>
      <c r="AJ34" s="34">
        <f t="shared" si="27"/>
        <v>0</v>
      </c>
      <c r="AK34" s="34">
        <f t="shared" si="28"/>
        <v>-1.697051375515457E-5</v>
      </c>
      <c r="AL34" s="34">
        <f t="shared" si="29"/>
        <v>1.9274622306927771</v>
      </c>
      <c r="AM34" s="34">
        <f t="shared" si="30"/>
        <v>55.621485271894421</v>
      </c>
      <c r="AN34" s="32"/>
      <c r="AO34" s="34">
        <f t="shared" si="31"/>
        <v>1.2500000000000011</v>
      </c>
      <c r="AP34" s="34">
        <f t="shared" si="5"/>
        <v>17.044976614229057</v>
      </c>
      <c r="AQ34" s="35">
        <f t="shared" si="32"/>
        <v>-0.2840829435704843</v>
      </c>
      <c r="AS34" s="34">
        <f t="shared" si="47"/>
        <v>2.1297856921195502</v>
      </c>
      <c r="AT34" s="34">
        <f t="shared" si="33"/>
        <v>0</v>
      </c>
      <c r="AU34" s="34">
        <f t="shared" si="34"/>
        <v>-1.546567845878144E-5</v>
      </c>
      <c r="AV34" s="34">
        <f t="shared" si="35"/>
        <v>2.1297856921195502</v>
      </c>
      <c r="AW34" s="34">
        <f t="shared" si="36"/>
        <v>57.31760026911838</v>
      </c>
      <c r="AX34" s="32"/>
      <c r="AY34" s="34">
        <f t="shared" si="37"/>
        <v>1.2500000000000011</v>
      </c>
      <c r="AZ34" s="34">
        <f t="shared" si="6"/>
        <v>19.066366988560617</v>
      </c>
      <c r="BA34" s="35">
        <f t="shared" si="38"/>
        <v>-0.31777278314267693</v>
      </c>
      <c r="BC34" s="34">
        <f t="shared" si="48"/>
        <v>2.2643831358752888</v>
      </c>
      <c r="BD34" s="34">
        <f t="shared" si="39"/>
        <v>0</v>
      </c>
      <c r="BE34" s="34">
        <f t="shared" si="40"/>
        <v>-1.4584887068735952E-5</v>
      </c>
      <c r="BF34" s="34">
        <f t="shared" si="41"/>
        <v>2.2643831358752888</v>
      </c>
      <c r="BG34" s="34">
        <f t="shared" si="42"/>
        <v>58.35013978946143</v>
      </c>
      <c r="BI34" s="56" t="s">
        <v>51</v>
      </c>
      <c r="BJ34" s="57">
        <f t="shared" si="62"/>
        <v>5.9520709567612079E-3</v>
      </c>
      <c r="BK34" s="57">
        <f t="shared" si="56"/>
        <v>5.6356266662645052E-2</v>
      </c>
      <c r="BL34" s="57">
        <f t="shared" si="57"/>
        <v>1.6076164010352507</v>
      </c>
      <c r="BM34" s="57">
        <f t="shared" si="58"/>
        <v>5.8784110858266301</v>
      </c>
      <c r="BN34" s="57">
        <f t="shared" si="59"/>
        <v>15.374399535649268</v>
      </c>
      <c r="BO34" s="58">
        <f t="shared" si="60"/>
        <v>33.504635285661564</v>
      </c>
      <c r="BP34" s="57">
        <f t="shared" si="61"/>
        <v>65.08017570338852</v>
      </c>
      <c r="BQ34" s="57"/>
      <c r="BR34" s="59"/>
    </row>
    <row r="35" spans="1:70">
      <c r="A35" s="34">
        <f t="shared" si="7"/>
        <v>1.2000000000000011</v>
      </c>
      <c r="B35" s="34">
        <f t="shared" si="1"/>
        <v>-36.418002113344926</v>
      </c>
      <c r="C35" s="35">
        <f t="shared" si="8"/>
        <v>0.60696670188908208</v>
      </c>
      <c r="E35" s="34">
        <f t="shared" si="43"/>
        <v>1.2000000000000011</v>
      </c>
      <c r="F35" s="34">
        <f t="shared" si="9"/>
        <v>-36.418002113344926</v>
      </c>
      <c r="G35" s="34">
        <f t="shared" si="10"/>
        <v>-36.418027367306209</v>
      </c>
      <c r="H35" s="34">
        <f t="shared" si="11"/>
        <v>-0.24207087771926394</v>
      </c>
      <c r="I35" s="34">
        <f t="shared" si="12"/>
        <v>47.493357697293689</v>
      </c>
      <c r="J35" s="32"/>
      <c r="K35" s="34">
        <f t="shared" si="13"/>
        <v>1.2000000000000011</v>
      </c>
      <c r="L35" s="34">
        <f t="shared" si="2"/>
        <v>1.0819978866550741</v>
      </c>
      <c r="M35" s="35">
        <f t="shared" si="14"/>
        <v>-1.8033298110917903E-2</v>
      </c>
      <c r="N35"/>
      <c r="O35" s="34">
        <f t="shared" si="44"/>
        <v>1.2434242673381148</v>
      </c>
      <c r="P35" s="34">
        <f t="shared" si="15"/>
        <v>3.3047577213096702E-4</v>
      </c>
      <c r="Q35" s="34">
        <f t="shared" si="16"/>
        <v>3.0590552053411102E-4</v>
      </c>
      <c r="R35" s="34">
        <f t="shared" si="17"/>
        <v>1.2434377175777604</v>
      </c>
      <c r="S35" s="34">
        <f t="shared" si="18"/>
        <v>48.099600955579717</v>
      </c>
      <c r="T35" s="32"/>
      <c r="U35" s="34">
        <f t="shared" si="19"/>
        <v>1.2000000000000011</v>
      </c>
      <c r="V35" s="34">
        <f t="shared" si="3"/>
        <v>9.7358440405012345</v>
      </c>
      <c r="W35" s="35">
        <f t="shared" si="20"/>
        <v>-0.16226406734168725</v>
      </c>
      <c r="Y35" s="34">
        <f t="shared" si="45"/>
        <v>1.6381752761233028</v>
      </c>
      <c r="Z35" s="34">
        <f t="shared" si="21"/>
        <v>0</v>
      </c>
      <c r="AA35" s="34">
        <f t="shared" si="22"/>
        <v>-1.9605320915161428E-5</v>
      </c>
      <c r="AB35" s="34">
        <f t="shared" si="23"/>
        <v>1.6381752761233028</v>
      </c>
      <c r="AC35" s="34">
        <f t="shared" si="24"/>
        <v>52.833664248986366</v>
      </c>
      <c r="AD35" s="32"/>
      <c r="AE35" s="34">
        <f t="shared" si="25"/>
        <v>1.2000000000000011</v>
      </c>
      <c r="AF35" s="34">
        <f t="shared" si="4"/>
        <v>15.010569315226505</v>
      </c>
      <c r="AG35" s="35">
        <f t="shared" si="26"/>
        <v>-0.25017615525377507</v>
      </c>
      <c r="AI35" s="34">
        <f t="shared" si="46"/>
        <v>1.9274622306927771</v>
      </c>
      <c r="AJ35" s="34">
        <f t="shared" si="27"/>
        <v>0</v>
      </c>
      <c r="AK35" s="34">
        <f t="shared" si="28"/>
        <v>-1.697051375515457E-5</v>
      </c>
      <c r="AL35" s="34">
        <f t="shared" si="29"/>
        <v>1.9274622306927771</v>
      </c>
      <c r="AM35" s="34">
        <f t="shared" si="30"/>
        <v>55.621485271894421</v>
      </c>
      <c r="AN35" s="32"/>
      <c r="AO35" s="34">
        <f t="shared" si="31"/>
        <v>1.2000000000000011</v>
      </c>
      <c r="AP35" s="34">
        <f t="shared" si="5"/>
        <v>18.287880239596248</v>
      </c>
      <c r="AQ35" s="35">
        <f t="shared" si="32"/>
        <v>-0.30479800399327078</v>
      </c>
      <c r="AS35" s="34">
        <f t="shared" si="47"/>
        <v>2.1297856921195502</v>
      </c>
      <c r="AT35" s="34">
        <f t="shared" si="33"/>
        <v>0</v>
      </c>
      <c r="AU35" s="34">
        <f t="shared" si="34"/>
        <v>-1.546567845878144E-5</v>
      </c>
      <c r="AV35" s="34">
        <f t="shared" si="35"/>
        <v>2.1297856921195502</v>
      </c>
      <c r="AW35" s="34">
        <f t="shared" si="36"/>
        <v>57.31760026911838</v>
      </c>
      <c r="AX35" s="32"/>
      <c r="AY35" s="34">
        <f t="shared" si="37"/>
        <v>1.2000000000000011</v>
      </c>
      <c r="AZ35" s="34">
        <f t="shared" si="6"/>
        <v>20.309270613927808</v>
      </c>
      <c r="BA35" s="35">
        <f t="shared" si="38"/>
        <v>-0.33848784356546346</v>
      </c>
      <c r="BC35" s="34">
        <f t="shared" si="48"/>
        <v>2.2643831358752888</v>
      </c>
      <c r="BD35" s="34">
        <f t="shared" si="39"/>
        <v>0</v>
      </c>
      <c r="BE35" s="34">
        <f t="shared" si="40"/>
        <v>-1.4584887068735952E-5</v>
      </c>
      <c r="BF35" s="34">
        <f t="shared" si="41"/>
        <v>2.2643831358752888</v>
      </c>
      <c r="BG35" s="34">
        <f t="shared" si="42"/>
        <v>58.35013978946143</v>
      </c>
      <c r="BI35" s="60" t="s">
        <v>57</v>
      </c>
      <c r="BJ35" s="63">
        <f t="shared" si="62"/>
        <v>5.154644653682758E-3</v>
      </c>
      <c r="BK35" s="63">
        <f t="shared" si="56"/>
        <v>0.15017924092035392</v>
      </c>
      <c r="BL35" s="63">
        <f t="shared" si="57"/>
        <v>0.61520816227458242</v>
      </c>
      <c r="BM35" s="63">
        <f t="shared" si="58"/>
        <v>1.4067958539599434</v>
      </c>
      <c r="BN35" s="63">
        <f t="shared" si="59"/>
        <v>2.2914353478910954</v>
      </c>
      <c r="BO35" s="64">
        <f t="shared" si="60"/>
        <v>3.0914177322242526</v>
      </c>
      <c r="BP35" s="63">
        <f t="shared" si="61"/>
        <v>3.7153498416464559</v>
      </c>
      <c r="BQ35" s="63"/>
      <c r="BR35" s="65"/>
    </row>
    <row r="36" spans="1:70">
      <c r="A36" s="34">
        <f t="shared" si="7"/>
        <v>1.150000000000001</v>
      </c>
      <c r="B36" s="34">
        <f t="shared" si="1"/>
        <v>-35.134727921857802</v>
      </c>
      <c r="C36" s="35">
        <f t="shared" si="8"/>
        <v>0.58557879869763008</v>
      </c>
      <c r="E36" s="34">
        <f t="shared" si="43"/>
        <v>1.150000000000001</v>
      </c>
      <c r="F36" s="34">
        <f t="shared" si="9"/>
        <v>-35.134727921857802</v>
      </c>
      <c r="G36" s="34">
        <f t="shared" si="10"/>
        <v>-35.13475400702302</v>
      </c>
      <c r="H36" s="34">
        <f t="shared" si="11"/>
        <v>-0.19692372577784312</v>
      </c>
      <c r="I36" s="34">
        <f t="shared" si="12"/>
        <v>46.769779210744957</v>
      </c>
      <c r="J36" s="32"/>
      <c r="K36" s="34">
        <f t="shared" si="13"/>
        <v>1.150000000000001</v>
      </c>
      <c r="L36" s="34">
        <f t="shared" si="2"/>
        <v>2.3652720781421976</v>
      </c>
      <c r="M36" s="35">
        <f t="shared" si="14"/>
        <v>-3.9421201302369958E-2</v>
      </c>
      <c r="N36"/>
      <c r="O36" s="34">
        <f t="shared" si="44"/>
        <v>1.2434377175777604</v>
      </c>
      <c r="P36" s="34">
        <f t="shared" si="15"/>
        <v>1.2860823517257813E-9</v>
      </c>
      <c r="Q36" s="34">
        <f t="shared" si="16"/>
        <v>-2.4568758945520131E-5</v>
      </c>
      <c r="R36" s="34">
        <f t="shared" si="17"/>
        <v>1.2434377176301039</v>
      </c>
      <c r="S36" s="34">
        <f t="shared" si="18"/>
        <v>48.099785669799502</v>
      </c>
      <c r="T36" s="32"/>
      <c r="U36" s="34">
        <f t="shared" si="19"/>
        <v>1.150000000000001</v>
      </c>
      <c r="V36" s="34">
        <f t="shared" si="3"/>
        <v>11.019118231988358</v>
      </c>
      <c r="W36" s="35">
        <f t="shared" si="20"/>
        <v>-0.18365197053313931</v>
      </c>
      <c r="Y36" s="34">
        <f t="shared" si="45"/>
        <v>1.6381752761233028</v>
      </c>
      <c r="Z36" s="34">
        <f t="shared" si="21"/>
        <v>0</v>
      </c>
      <c r="AA36" s="34">
        <f t="shared" si="22"/>
        <v>-1.9605320915161428E-5</v>
      </c>
      <c r="AB36" s="34">
        <f t="shared" si="23"/>
        <v>1.6381752761233028</v>
      </c>
      <c r="AC36" s="34">
        <f t="shared" si="24"/>
        <v>52.833664248986366</v>
      </c>
      <c r="AD36" s="32"/>
      <c r="AE36" s="34">
        <f t="shared" si="25"/>
        <v>1.150000000000001</v>
      </c>
      <c r="AF36" s="34">
        <f t="shared" si="4"/>
        <v>16.293843506713628</v>
      </c>
      <c r="AG36" s="35">
        <f t="shared" si="26"/>
        <v>-0.27156405844522713</v>
      </c>
      <c r="AI36" s="34">
        <f t="shared" si="46"/>
        <v>1.9274622306927771</v>
      </c>
      <c r="AJ36" s="34">
        <f t="shared" si="27"/>
        <v>0</v>
      </c>
      <c r="AK36" s="34">
        <f t="shared" si="28"/>
        <v>-1.697051375515457E-5</v>
      </c>
      <c r="AL36" s="34">
        <f t="shared" si="29"/>
        <v>1.9274622306927771</v>
      </c>
      <c r="AM36" s="34">
        <f t="shared" si="30"/>
        <v>55.621485271894421</v>
      </c>
      <c r="AN36" s="32"/>
      <c r="AO36" s="34">
        <f t="shared" si="31"/>
        <v>1.150000000000001</v>
      </c>
      <c r="AP36" s="34">
        <f t="shared" si="5"/>
        <v>19.571154431083372</v>
      </c>
      <c r="AQ36" s="35">
        <f t="shared" si="32"/>
        <v>-0.32618590718472285</v>
      </c>
      <c r="AS36" s="34">
        <f t="shared" si="47"/>
        <v>2.1297856921195502</v>
      </c>
      <c r="AT36" s="34">
        <f t="shared" si="33"/>
        <v>0</v>
      </c>
      <c r="AU36" s="34">
        <f t="shared" si="34"/>
        <v>-1.546567845878144E-5</v>
      </c>
      <c r="AV36" s="34">
        <f t="shared" si="35"/>
        <v>2.1297856921195502</v>
      </c>
      <c r="AW36" s="34">
        <f t="shared" si="36"/>
        <v>57.31760026911838</v>
      </c>
      <c r="AX36" s="32"/>
      <c r="AY36" s="34">
        <f t="shared" si="37"/>
        <v>1.150000000000001</v>
      </c>
      <c r="AZ36" s="34">
        <f t="shared" si="6"/>
        <v>21.592544805414931</v>
      </c>
      <c r="BA36" s="35">
        <f t="shared" si="38"/>
        <v>-0.35987574675691553</v>
      </c>
      <c r="BC36" s="34">
        <f t="shared" si="48"/>
        <v>2.2643831358752888</v>
      </c>
      <c r="BD36" s="34">
        <f t="shared" si="39"/>
        <v>0</v>
      </c>
      <c r="BE36" s="34">
        <f t="shared" si="40"/>
        <v>-1.4584887068735952E-5</v>
      </c>
      <c r="BF36" s="34">
        <f t="shared" si="41"/>
        <v>2.2643831358752888</v>
      </c>
      <c r="BG36" s="34">
        <f t="shared" si="42"/>
        <v>58.35013978946143</v>
      </c>
      <c r="BI36" s="56" t="s">
        <v>52</v>
      </c>
      <c r="BJ36" s="57">
        <f t="shared" si="62"/>
        <v>6.0128126999756668E-4</v>
      </c>
      <c r="BK36" s="57">
        <f t="shared" si="56"/>
        <v>1.7518174534755911E-2</v>
      </c>
      <c r="BL36" s="57">
        <f t="shared" si="57"/>
        <v>0.79958834741119733</v>
      </c>
      <c r="BM36" s="57">
        <f t="shared" si="58"/>
        <v>3.851947081476129</v>
      </c>
      <c r="BN36" s="57">
        <f t="shared" si="59"/>
        <v>11.853429769817827</v>
      </c>
      <c r="BO36" s="58">
        <f t="shared" si="60"/>
        <v>28.543077140434324</v>
      </c>
      <c r="BP36" s="57">
        <f t="shared" si="61"/>
        <v>58.946580937021352</v>
      </c>
      <c r="BQ36" s="57"/>
      <c r="BR36" s="59"/>
    </row>
    <row r="37" spans="1:70">
      <c r="A37" s="34">
        <f t="shared" si="7"/>
        <v>1.100000000000001</v>
      </c>
      <c r="B37" s="34">
        <f t="shared" si="1"/>
        <v>-33.808627442648969</v>
      </c>
      <c r="C37" s="35">
        <f t="shared" si="8"/>
        <v>0.56347712404414951</v>
      </c>
      <c r="E37" s="34">
        <f t="shared" si="43"/>
        <v>1.100000000000001</v>
      </c>
      <c r="F37" s="34">
        <f t="shared" si="9"/>
        <v>-33.808627442648969</v>
      </c>
      <c r="G37" s="34">
        <f t="shared" si="10"/>
        <v>-33.808654410478169</v>
      </c>
      <c r="H37" s="34">
        <f t="shared" si="11"/>
        <v>-0.1536651427130773</v>
      </c>
      <c r="I37" s="34">
        <f t="shared" si="12"/>
        <v>46.017036869641323</v>
      </c>
      <c r="J37" s="32"/>
      <c r="K37" s="34">
        <f t="shared" si="13"/>
        <v>1.100000000000001</v>
      </c>
      <c r="L37" s="34">
        <f t="shared" si="2"/>
        <v>3.6913725573510305</v>
      </c>
      <c r="M37" s="35">
        <f t="shared" si="14"/>
        <v>-6.1522875955850508E-2</v>
      </c>
      <c r="N37"/>
      <c r="O37" s="34">
        <f t="shared" si="44"/>
        <v>1.2434377176301039</v>
      </c>
      <c r="P37" s="34">
        <f t="shared" si="15"/>
        <v>0</v>
      </c>
      <c r="Q37" s="34">
        <f t="shared" si="16"/>
        <v>-2.4570045013661002E-5</v>
      </c>
      <c r="R37" s="34">
        <f t="shared" si="17"/>
        <v>1.2434377176301039</v>
      </c>
      <c r="S37" s="34">
        <f t="shared" si="18"/>
        <v>48.099785670518344</v>
      </c>
      <c r="T37" s="32"/>
      <c r="U37" s="34">
        <f t="shared" si="19"/>
        <v>1.100000000000001</v>
      </c>
      <c r="V37" s="34">
        <f t="shared" si="3"/>
        <v>12.345218711197191</v>
      </c>
      <c r="W37" s="35">
        <f t="shared" si="20"/>
        <v>-0.20575364518661984</v>
      </c>
      <c r="Y37" s="34">
        <f t="shared" si="45"/>
        <v>1.6381752761233028</v>
      </c>
      <c r="Z37" s="34">
        <f t="shared" si="21"/>
        <v>0</v>
      </c>
      <c r="AA37" s="34">
        <f t="shared" si="22"/>
        <v>-1.9605320915161428E-5</v>
      </c>
      <c r="AB37" s="34">
        <f t="shared" si="23"/>
        <v>1.6381752761233028</v>
      </c>
      <c r="AC37" s="34">
        <f t="shared" si="24"/>
        <v>52.833664248986366</v>
      </c>
      <c r="AD37" s="32"/>
      <c r="AE37" s="34">
        <f t="shared" si="25"/>
        <v>1.100000000000001</v>
      </c>
      <c r="AF37" s="34">
        <f t="shared" si="4"/>
        <v>17.619943985922461</v>
      </c>
      <c r="AG37" s="35">
        <f t="shared" si="26"/>
        <v>-0.29366573309870769</v>
      </c>
      <c r="AI37" s="34">
        <f t="shared" si="46"/>
        <v>1.9274622306927771</v>
      </c>
      <c r="AJ37" s="34">
        <f t="shared" si="27"/>
        <v>0</v>
      </c>
      <c r="AK37" s="34">
        <f t="shared" si="28"/>
        <v>-1.697051375515457E-5</v>
      </c>
      <c r="AL37" s="34">
        <f t="shared" si="29"/>
        <v>1.9274622306927771</v>
      </c>
      <c r="AM37" s="34">
        <f t="shared" si="30"/>
        <v>55.621485271894421</v>
      </c>
      <c r="AN37" s="32"/>
      <c r="AO37" s="34">
        <f t="shared" si="31"/>
        <v>1.100000000000001</v>
      </c>
      <c r="AP37" s="34">
        <f t="shared" si="5"/>
        <v>20.897254910292204</v>
      </c>
      <c r="AQ37" s="35">
        <f t="shared" si="32"/>
        <v>-0.34828758183820341</v>
      </c>
      <c r="AS37" s="34">
        <f t="shared" si="47"/>
        <v>2.1297856921195502</v>
      </c>
      <c r="AT37" s="34">
        <f t="shared" si="33"/>
        <v>0</v>
      </c>
      <c r="AU37" s="34">
        <f t="shared" si="34"/>
        <v>-1.546567845878144E-5</v>
      </c>
      <c r="AV37" s="34">
        <f t="shared" si="35"/>
        <v>2.1297856921195502</v>
      </c>
      <c r="AW37" s="34">
        <f t="shared" si="36"/>
        <v>57.31760026911838</v>
      </c>
      <c r="AX37" s="32"/>
      <c r="AY37" s="34">
        <f t="shared" si="37"/>
        <v>1.100000000000001</v>
      </c>
      <c r="AZ37" s="34">
        <f t="shared" si="6"/>
        <v>22.918645284623764</v>
      </c>
      <c r="BA37" s="35">
        <f t="shared" si="38"/>
        <v>-0.38197742141039609</v>
      </c>
      <c r="BC37" s="34">
        <f t="shared" si="48"/>
        <v>2.2643831358752888</v>
      </c>
      <c r="BD37" s="34">
        <f t="shared" si="39"/>
        <v>0</v>
      </c>
      <c r="BE37" s="34">
        <f t="shared" si="40"/>
        <v>-1.4584887068735952E-5</v>
      </c>
      <c r="BF37" s="34">
        <f t="shared" si="41"/>
        <v>2.2643831358752888</v>
      </c>
      <c r="BG37" s="34">
        <f t="shared" si="42"/>
        <v>58.35013978946143</v>
      </c>
      <c r="BI37" s="60" t="s">
        <v>58</v>
      </c>
      <c r="BJ37" s="63">
        <f t="shared" si="62"/>
        <v>5.2072485463766302E-4</v>
      </c>
      <c r="BK37" s="63">
        <f t="shared" si="56"/>
        <v>4.6682761469786095E-2</v>
      </c>
      <c r="BL37" s="63">
        <f t="shared" si="57"/>
        <v>0.30598921326644685</v>
      </c>
      <c r="BM37" s="63">
        <f t="shared" si="58"/>
        <v>0.92183127460397896</v>
      </c>
      <c r="BN37" s="63">
        <f t="shared" si="59"/>
        <v>1.7666620348537823</v>
      </c>
      <c r="BO37" s="64">
        <f t="shared" si="60"/>
        <v>2.6336229017823518</v>
      </c>
      <c r="BP37" s="63">
        <f t="shared" si="61"/>
        <v>3.3651902101204572</v>
      </c>
      <c r="BQ37" s="63"/>
      <c r="BR37" s="65"/>
    </row>
    <row r="38" spans="1:70">
      <c r="A38" s="34">
        <f t="shared" si="7"/>
        <v>1.0500000000000009</v>
      </c>
      <c r="B38" s="34">
        <f t="shared" si="1"/>
        <v>-32.436999103003174</v>
      </c>
      <c r="C38" s="35">
        <f t="shared" si="8"/>
        <v>0.54061665171671958</v>
      </c>
      <c r="E38" s="34">
        <f t="shared" si="43"/>
        <v>1.0500000000000009</v>
      </c>
      <c r="F38" s="34">
        <f t="shared" si="9"/>
        <v>-32.436999103003174</v>
      </c>
      <c r="G38" s="34">
        <f t="shared" si="10"/>
        <v>-32.43702701022282</v>
      </c>
      <c r="H38" s="34">
        <f t="shared" si="11"/>
        <v>-0.11231568440425832</v>
      </c>
      <c r="I38" s="34">
        <f t="shared" si="12"/>
        <v>45.233004647907045</v>
      </c>
      <c r="J38" s="32"/>
      <c r="K38" s="34">
        <f t="shared" si="13"/>
        <v>1.0500000000000009</v>
      </c>
      <c r="L38" s="34">
        <f t="shared" si="2"/>
        <v>5.0630008969968259</v>
      </c>
      <c r="M38" s="35">
        <f t="shared" si="14"/>
        <v>-8.4383348283280438E-2</v>
      </c>
      <c r="N38"/>
      <c r="O38" s="34">
        <f t="shared" si="44"/>
        <v>1.2434377176301039</v>
      </c>
      <c r="P38" s="34">
        <f t="shared" si="15"/>
        <v>0</v>
      </c>
      <c r="Q38" s="34">
        <f t="shared" si="16"/>
        <v>-2.4570045013661002E-5</v>
      </c>
      <c r="R38" s="34">
        <f t="shared" si="17"/>
        <v>1.2434377176301039</v>
      </c>
      <c r="S38" s="34">
        <f t="shared" si="18"/>
        <v>48.099785670518344</v>
      </c>
      <c r="T38" s="32"/>
      <c r="U38" s="34">
        <f t="shared" si="19"/>
        <v>1.0500000000000009</v>
      </c>
      <c r="V38" s="34">
        <f t="shared" si="3"/>
        <v>13.716847050842986</v>
      </c>
      <c r="W38" s="35">
        <f t="shared" si="20"/>
        <v>-0.22861411751404978</v>
      </c>
      <c r="Y38" s="34">
        <f t="shared" si="45"/>
        <v>1.6381752761233028</v>
      </c>
      <c r="Z38" s="34">
        <f t="shared" si="21"/>
        <v>0</v>
      </c>
      <c r="AA38" s="34">
        <f t="shared" si="22"/>
        <v>-1.9605320915161428E-5</v>
      </c>
      <c r="AB38" s="34">
        <f t="shared" si="23"/>
        <v>1.6381752761233028</v>
      </c>
      <c r="AC38" s="34">
        <f t="shared" si="24"/>
        <v>52.833664248986366</v>
      </c>
      <c r="AD38" s="32"/>
      <c r="AE38" s="34">
        <f t="shared" si="25"/>
        <v>1.0500000000000009</v>
      </c>
      <c r="AF38" s="34">
        <f t="shared" si="4"/>
        <v>18.991572325568256</v>
      </c>
      <c r="AG38" s="35">
        <f t="shared" si="26"/>
        <v>-0.31652620542613763</v>
      </c>
      <c r="AI38" s="34">
        <f t="shared" si="46"/>
        <v>1.9274622306927771</v>
      </c>
      <c r="AJ38" s="34">
        <f t="shared" si="27"/>
        <v>0</v>
      </c>
      <c r="AK38" s="34">
        <f t="shared" si="28"/>
        <v>-1.697051375515457E-5</v>
      </c>
      <c r="AL38" s="34">
        <f t="shared" si="29"/>
        <v>1.9274622306927771</v>
      </c>
      <c r="AM38" s="34">
        <f t="shared" si="30"/>
        <v>55.621485271894421</v>
      </c>
      <c r="AN38" s="32"/>
      <c r="AO38" s="34">
        <f t="shared" si="31"/>
        <v>1.0500000000000009</v>
      </c>
      <c r="AP38" s="34">
        <f t="shared" si="5"/>
        <v>22.268883249938</v>
      </c>
      <c r="AQ38" s="35">
        <f t="shared" si="32"/>
        <v>-0.37114805416563335</v>
      </c>
      <c r="AS38" s="34">
        <f t="shared" si="47"/>
        <v>2.1297856921195502</v>
      </c>
      <c r="AT38" s="34">
        <f t="shared" si="33"/>
        <v>0</v>
      </c>
      <c r="AU38" s="34">
        <f t="shared" si="34"/>
        <v>-1.546567845878144E-5</v>
      </c>
      <c r="AV38" s="34">
        <f t="shared" si="35"/>
        <v>2.1297856921195502</v>
      </c>
      <c r="AW38" s="34">
        <f t="shared" si="36"/>
        <v>57.31760026911838</v>
      </c>
      <c r="AX38" s="32"/>
      <c r="AY38" s="34">
        <f t="shared" si="37"/>
        <v>1.0500000000000009</v>
      </c>
      <c r="AZ38" s="34">
        <f t="shared" si="6"/>
        <v>24.29027362426956</v>
      </c>
      <c r="BA38" s="35">
        <f t="shared" si="38"/>
        <v>-0.40483789373782597</v>
      </c>
      <c r="BC38" s="34">
        <f t="shared" si="48"/>
        <v>2.2643831358752888</v>
      </c>
      <c r="BD38" s="34">
        <f t="shared" si="39"/>
        <v>0</v>
      </c>
      <c r="BE38" s="34">
        <f t="shared" si="40"/>
        <v>-1.4584887068735952E-5</v>
      </c>
      <c r="BF38" s="34">
        <f t="shared" si="41"/>
        <v>2.2643831358752888</v>
      </c>
      <c r="BG38" s="34">
        <f t="shared" si="42"/>
        <v>58.35013978946143</v>
      </c>
      <c r="BI38" s="56" t="s">
        <v>53</v>
      </c>
      <c r="BJ38" s="57">
        <f t="shared" si="62"/>
        <v>6.0741743214468755E-5</v>
      </c>
      <c r="BK38" s="57">
        <f t="shared" si="56"/>
        <v>5.4454714125622833E-3</v>
      </c>
      <c r="BL38" s="57">
        <f t="shared" si="57"/>
        <v>0.39769532389944223</v>
      </c>
      <c r="BM38" s="57">
        <f t="shared" si="58"/>
        <v>2.5240657895238026</v>
      </c>
      <c r="BN38" s="57">
        <f t="shared" si="59"/>
        <v>9.1388152741973077</v>
      </c>
      <c r="BO38" s="58">
        <f t="shared" si="60"/>
        <v>24.316254921104647</v>
      </c>
      <c r="BP38" s="57">
        <f t="shared" si="61"/>
        <v>53.391057516519467</v>
      </c>
      <c r="BQ38" s="57"/>
      <c r="BR38" s="59"/>
    </row>
    <row r="39" spans="1:70">
      <c r="A39" s="34">
        <f t="shared" si="7"/>
        <v>1.0000000000000009</v>
      </c>
      <c r="B39" s="34">
        <f t="shared" si="1"/>
        <v>-31.016858196213235</v>
      </c>
      <c r="C39" s="35">
        <f t="shared" si="8"/>
        <v>0.51694763660355392</v>
      </c>
      <c r="E39" s="34">
        <f>IF(C39&lt;0,H38,A39)</f>
        <v>1.0000000000000009</v>
      </c>
      <c r="F39" s="34">
        <f t="shared" si="9"/>
        <v>-31.016858196213235</v>
      </c>
      <c r="G39" s="34">
        <f t="shared" si="10"/>
        <v>-31.016887105635078</v>
      </c>
      <c r="H39" s="34">
        <f t="shared" si="11"/>
        <v>-7.2897907283318908E-2</v>
      </c>
      <c r="I39" s="34">
        <f t="shared" si="12"/>
        <v>44.41530859719299</v>
      </c>
      <c r="J39" s="32"/>
      <c r="K39" s="34">
        <f t="shared" si="13"/>
        <v>1.0000000000000009</v>
      </c>
      <c r="L39" s="34">
        <f t="shared" si="2"/>
        <v>6.483141803786765</v>
      </c>
      <c r="M39" s="35">
        <f t="shared" si="14"/>
        <v>-0.10805236339644608</v>
      </c>
      <c r="N39"/>
      <c r="O39" s="34">
        <f>IF(M39&lt;0,R38,K39)</f>
        <v>1.2434377176301039</v>
      </c>
      <c r="P39" s="34">
        <f t="shared" si="15"/>
        <v>0</v>
      </c>
      <c r="Q39" s="34">
        <f t="shared" si="16"/>
        <v>-2.4570045013661002E-5</v>
      </c>
      <c r="R39" s="34">
        <f t="shared" si="17"/>
        <v>1.2434377176301039</v>
      </c>
      <c r="S39" s="34">
        <f t="shared" si="18"/>
        <v>48.099785670518344</v>
      </c>
      <c r="T39" s="32"/>
      <c r="U39" s="34">
        <f t="shared" si="19"/>
        <v>1.0000000000000009</v>
      </c>
      <c r="V39" s="34">
        <f t="shared" si="3"/>
        <v>15.136987957632925</v>
      </c>
      <c r="W39" s="35">
        <f t="shared" si="20"/>
        <v>-0.25228313262721541</v>
      </c>
      <c r="Y39" s="34">
        <f>IF(W39&lt;0,AB38,U39)</f>
        <v>1.6381752761233028</v>
      </c>
      <c r="Z39" s="34">
        <f t="shared" si="21"/>
        <v>0</v>
      </c>
      <c r="AA39" s="34">
        <f t="shared" si="22"/>
        <v>-1.9605320915161428E-5</v>
      </c>
      <c r="AB39" s="34">
        <f t="shared" si="23"/>
        <v>1.6381752761233028</v>
      </c>
      <c r="AC39" s="34">
        <f t="shared" si="24"/>
        <v>52.833664248986366</v>
      </c>
      <c r="AD39" s="32"/>
      <c r="AE39" s="34">
        <f t="shared" si="25"/>
        <v>1.0000000000000009</v>
      </c>
      <c r="AF39" s="34">
        <f t="shared" si="4"/>
        <v>20.411713232358196</v>
      </c>
      <c r="AG39" s="35">
        <f t="shared" si="26"/>
        <v>-0.34019522053930323</v>
      </c>
      <c r="AI39" s="34">
        <f>IF(AG39&lt;0,AL38,AE39)</f>
        <v>1.9274622306927771</v>
      </c>
      <c r="AJ39" s="34">
        <f t="shared" si="27"/>
        <v>0</v>
      </c>
      <c r="AK39" s="34">
        <f t="shared" si="28"/>
        <v>-1.697051375515457E-5</v>
      </c>
      <c r="AL39" s="34">
        <f t="shared" si="29"/>
        <v>1.9274622306927771</v>
      </c>
      <c r="AM39" s="34">
        <f t="shared" si="30"/>
        <v>55.621485271894421</v>
      </c>
      <c r="AN39" s="32"/>
      <c r="AO39" s="34">
        <f t="shared" si="31"/>
        <v>1.0000000000000009</v>
      </c>
      <c r="AP39" s="34">
        <f t="shared" si="5"/>
        <v>23.689024156727939</v>
      </c>
      <c r="AQ39" s="35">
        <f t="shared" si="32"/>
        <v>-0.394817069278799</v>
      </c>
      <c r="AS39" s="34">
        <f>IF(AQ39&lt;0,AV38,AO39)</f>
        <v>2.1297856921195502</v>
      </c>
      <c r="AT39" s="34">
        <f t="shared" si="33"/>
        <v>0</v>
      </c>
      <c r="AU39" s="34">
        <f t="shared" si="34"/>
        <v>-1.546567845878144E-5</v>
      </c>
      <c r="AV39" s="34">
        <f t="shared" si="35"/>
        <v>2.1297856921195502</v>
      </c>
      <c r="AW39" s="34">
        <f t="shared" si="36"/>
        <v>57.31760026911838</v>
      </c>
      <c r="AX39" s="32"/>
      <c r="AY39" s="34">
        <f t="shared" si="37"/>
        <v>1.0000000000000009</v>
      </c>
      <c r="AZ39" s="34">
        <f t="shared" si="6"/>
        <v>25.710414531059499</v>
      </c>
      <c r="BA39" s="35">
        <f t="shared" si="38"/>
        <v>-0.42850690885099163</v>
      </c>
      <c r="BC39" s="34">
        <f>IF(BA39&lt;0,BF38,AY39)</f>
        <v>2.2643831358752888</v>
      </c>
      <c r="BD39" s="34">
        <f t="shared" si="39"/>
        <v>0</v>
      </c>
      <c r="BE39" s="34">
        <f t="shared" si="40"/>
        <v>-1.4584887068735952E-5</v>
      </c>
      <c r="BF39" s="34">
        <f t="shared" si="41"/>
        <v>2.2643831358752888</v>
      </c>
      <c r="BG39" s="34">
        <f t="shared" si="42"/>
        <v>58.35013978946143</v>
      </c>
      <c r="BI39" s="60" t="s">
        <v>59</v>
      </c>
      <c r="BJ39" s="63">
        <f t="shared" si="62"/>
        <v>5.2603892693881019E-5</v>
      </c>
      <c r="BK39" s="63">
        <f t="shared" si="56"/>
        <v>1.4511194790235387E-2</v>
      </c>
      <c r="BL39" s="63">
        <f t="shared" si="57"/>
        <v>0.15219141158538468</v>
      </c>
      <c r="BM39" s="63">
        <f t="shared" si="58"/>
        <v>0.60404848112538767</v>
      </c>
      <c r="BN39" s="63">
        <f t="shared" si="59"/>
        <v>1.3620697386318064</v>
      </c>
      <c r="BO39" s="64">
        <f t="shared" si="60"/>
        <v>2.2436209498617696</v>
      </c>
      <c r="BP39" s="63">
        <f t="shared" si="61"/>
        <v>3.0480319843237473</v>
      </c>
      <c r="BQ39" s="66"/>
      <c r="BR39" s="67"/>
    </row>
    <row r="40" spans="1:70">
      <c r="A40" s="34">
        <f t="shared" si="7"/>
        <v>0.95000000000000084</v>
      </c>
      <c r="B40" s="34">
        <f t="shared" si="1"/>
        <v>-29.544891638367304</v>
      </c>
      <c r="C40" s="35">
        <f t="shared" si="8"/>
        <v>0.49241486063945505</v>
      </c>
      <c r="E40" s="34">
        <f t="shared" ref="E40:E59" si="63">IF(C40&lt;0,H39,A40)</f>
        <v>0.95000000000000084</v>
      </c>
      <c r="F40" s="34">
        <f t="shared" si="9"/>
        <v>-29.544891638367304</v>
      </c>
      <c r="G40" s="34">
        <f t="shared" si="10"/>
        <v>-29.544921619886679</v>
      </c>
      <c r="H40" s="34">
        <f t="shared" si="11"/>
        <v>-3.5436770839631038E-2</v>
      </c>
      <c r="I40" s="34">
        <f t="shared" si="12"/>
        <v>43.56128448107745</v>
      </c>
      <c r="J40" s="32"/>
      <c r="K40" s="34">
        <f t="shared" si="13"/>
        <v>0.95000000000000084</v>
      </c>
      <c r="L40" s="34">
        <f t="shared" si="2"/>
        <v>7.9551083616326963</v>
      </c>
      <c r="M40" s="35">
        <f t="shared" si="14"/>
        <v>-0.13258513936054495</v>
      </c>
      <c r="N40"/>
      <c r="O40" s="34">
        <f t="shared" ref="O40:O59" si="64">IF(M40&lt;0,R39,K40)</f>
        <v>1.2434377176301039</v>
      </c>
      <c r="P40" s="34">
        <f t="shared" si="15"/>
        <v>0</v>
      </c>
      <c r="Q40" s="34">
        <f t="shared" si="16"/>
        <v>-2.4570045013661002E-5</v>
      </c>
      <c r="R40" s="34">
        <f t="shared" si="17"/>
        <v>1.2434377176301039</v>
      </c>
      <c r="S40" s="34">
        <f t="shared" si="18"/>
        <v>48.099785670518344</v>
      </c>
      <c r="T40" s="32"/>
      <c r="U40" s="34">
        <f t="shared" si="19"/>
        <v>0.95000000000000084</v>
      </c>
      <c r="V40" s="34">
        <f t="shared" si="3"/>
        <v>16.608954515478857</v>
      </c>
      <c r="W40" s="35">
        <f t="shared" si="20"/>
        <v>-0.27681590859131427</v>
      </c>
      <c r="Y40" s="34">
        <f t="shared" ref="Y40:Y59" si="65">IF(W40&lt;0,AB39,U40)</f>
        <v>1.6381752761233028</v>
      </c>
      <c r="Z40" s="34">
        <f t="shared" si="21"/>
        <v>0</v>
      </c>
      <c r="AA40" s="34">
        <f t="shared" si="22"/>
        <v>-1.9605320915161428E-5</v>
      </c>
      <c r="AB40" s="34">
        <f t="shared" si="23"/>
        <v>1.6381752761233028</v>
      </c>
      <c r="AC40" s="34">
        <f t="shared" si="24"/>
        <v>52.833664248986366</v>
      </c>
      <c r="AD40" s="32"/>
      <c r="AE40" s="34">
        <f t="shared" si="25"/>
        <v>0.95000000000000084</v>
      </c>
      <c r="AF40" s="34">
        <f t="shared" si="4"/>
        <v>21.883679790204127</v>
      </c>
      <c r="AG40" s="35">
        <f t="shared" si="26"/>
        <v>-0.3647279965034021</v>
      </c>
      <c r="AI40" s="34">
        <f t="shared" ref="AI40:AI59" si="66">IF(AG40&lt;0,AL39,AE40)</f>
        <v>1.9274622306927771</v>
      </c>
      <c r="AJ40" s="34">
        <f t="shared" si="27"/>
        <v>0</v>
      </c>
      <c r="AK40" s="34">
        <f t="shared" si="28"/>
        <v>-1.697051375515457E-5</v>
      </c>
      <c r="AL40" s="34">
        <f t="shared" si="29"/>
        <v>1.9274622306927771</v>
      </c>
      <c r="AM40" s="34">
        <f t="shared" si="30"/>
        <v>55.621485271894421</v>
      </c>
      <c r="AN40" s="32"/>
      <c r="AO40" s="34">
        <f t="shared" si="31"/>
        <v>0.95000000000000084</v>
      </c>
      <c r="AP40" s="34">
        <f t="shared" si="5"/>
        <v>25.16099071457387</v>
      </c>
      <c r="AQ40" s="35">
        <f t="shared" si="32"/>
        <v>-0.41934984524289781</v>
      </c>
      <c r="AS40" s="34">
        <f t="shared" ref="AS40:AS59" si="67">IF(AQ40&lt;0,AV39,AO40)</f>
        <v>2.1297856921195502</v>
      </c>
      <c r="AT40" s="34">
        <f t="shared" si="33"/>
        <v>0</v>
      </c>
      <c r="AU40" s="34">
        <f t="shared" si="34"/>
        <v>-1.546567845878144E-5</v>
      </c>
      <c r="AV40" s="34">
        <f t="shared" si="35"/>
        <v>2.1297856921195502</v>
      </c>
      <c r="AW40" s="34">
        <f t="shared" si="36"/>
        <v>57.31760026911838</v>
      </c>
      <c r="AX40" s="32"/>
      <c r="AY40" s="34">
        <f t="shared" si="37"/>
        <v>0.95000000000000084</v>
      </c>
      <c r="AZ40" s="34">
        <f t="shared" si="6"/>
        <v>27.18238108890543</v>
      </c>
      <c r="BA40" s="35">
        <f t="shared" si="38"/>
        <v>-0.45303968481509049</v>
      </c>
      <c r="BC40" s="34">
        <f t="shared" ref="BC40:BC59" si="68">IF(BA40&lt;0,BF39,AY40)</f>
        <v>2.2643831358752888</v>
      </c>
      <c r="BD40" s="34">
        <f t="shared" si="39"/>
        <v>0</v>
      </c>
      <c r="BE40" s="34">
        <f t="shared" si="40"/>
        <v>-1.4584887068735952E-5</v>
      </c>
      <c r="BF40" s="34">
        <f t="shared" si="41"/>
        <v>2.2643831358752888</v>
      </c>
      <c r="BG40" s="34">
        <f t="shared" si="42"/>
        <v>58.35013978946143</v>
      </c>
      <c r="BI40" s="56" t="s">
        <v>60</v>
      </c>
      <c r="BJ40" s="57">
        <f t="shared" ref="BJ40" si="69">BJ38/BJ$2</f>
        <v>6.1361621471219158E-6</v>
      </c>
      <c r="BK40" s="57">
        <f t="shared" si="56"/>
        <v>1.6927082697002162E-3</v>
      </c>
      <c r="BL40" s="57">
        <f t="shared" si="57"/>
        <v>0.1978037463446749</v>
      </c>
      <c r="BM40" s="57">
        <f t="shared" si="58"/>
        <v>1.6539448686826146</v>
      </c>
      <c r="BN40" s="57">
        <f t="shared" si="59"/>
        <v>7.0458885097174351</v>
      </c>
      <c r="BO40" s="58">
        <f t="shared" si="60"/>
        <v>20.715364726760111</v>
      </c>
      <c r="BP40" s="57">
        <f t="shared" si="61"/>
        <v>48.359124098781606</v>
      </c>
      <c r="BQ40" s="68"/>
      <c r="BR40" s="69"/>
    </row>
    <row r="41" spans="1:70">
      <c r="A41" s="34">
        <f t="shared" si="7"/>
        <v>0.9000000000000008</v>
      </c>
      <c r="B41" s="34">
        <f t="shared" ref="B41:B58" si="70">A$6-(180/PI()*ACOS(Radius/(Radius+A41)) + 180/PI()*ASIN(A41/(Radius+A41)))</f>
        <v>-28.017402511116536</v>
      </c>
      <c r="C41" s="35">
        <f t="shared" si="8"/>
        <v>0.46695670851860893</v>
      </c>
      <c r="E41" s="34">
        <f t="shared" si="63"/>
        <v>0.9000000000000008</v>
      </c>
      <c r="F41" s="34">
        <f t="shared" si="9"/>
        <v>-28.017402511116536</v>
      </c>
      <c r="G41" s="34">
        <f t="shared" si="10"/>
        <v>-28.017433642942407</v>
      </c>
      <c r="H41" s="34">
        <f t="shared" si="11"/>
        <v>3.9855445320702287E-5</v>
      </c>
      <c r="I41" s="34">
        <f t="shared" si="12"/>
        <v>42.667925494108403</v>
      </c>
      <c r="J41" s="32"/>
      <c r="K41" s="34">
        <f t="shared" si="13"/>
        <v>0.9000000000000008</v>
      </c>
      <c r="L41" s="34">
        <f t="shared" ref="L41:L58" si="71">K$6-(180/PI()*ACOS(Radius/(Radius+K41)) + 180/PI()*ASIN(K41/(Radius+K41)))</f>
        <v>9.4825974888834637</v>
      </c>
      <c r="M41" s="35">
        <f t="shared" si="14"/>
        <v>-0.15804329148139107</v>
      </c>
      <c r="N41"/>
      <c r="O41" s="34">
        <f t="shared" si="64"/>
        <v>1.2434377176301039</v>
      </c>
      <c r="P41" s="34">
        <f t="shared" si="15"/>
        <v>0</v>
      </c>
      <c r="Q41" s="34">
        <f t="shared" si="16"/>
        <v>-2.4570045013661002E-5</v>
      </c>
      <c r="R41" s="34">
        <f t="shared" si="17"/>
        <v>1.2434377176301039</v>
      </c>
      <c r="S41" s="34">
        <f t="shared" si="18"/>
        <v>48.099785670518344</v>
      </c>
      <c r="T41" s="32"/>
      <c r="U41" s="34">
        <f t="shared" si="19"/>
        <v>0.9000000000000008</v>
      </c>
      <c r="V41" s="34">
        <f t="shared" ref="V41:V58" si="72">U$6-(180/PI()*ACOS(Radius/(Radius+U41)) + 180/PI()*ASIN(U41/(Radius+U41)))</f>
        <v>18.136443642729624</v>
      </c>
      <c r="W41" s="35">
        <f t="shared" si="20"/>
        <v>-0.3022740607121604</v>
      </c>
      <c r="Y41" s="34">
        <f t="shared" si="65"/>
        <v>1.6381752761233028</v>
      </c>
      <c r="Z41" s="34">
        <f t="shared" si="21"/>
        <v>0</v>
      </c>
      <c r="AA41" s="34">
        <f t="shared" si="22"/>
        <v>-1.9605320915161428E-5</v>
      </c>
      <c r="AB41" s="34">
        <f t="shared" si="23"/>
        <v>1.6381752761233028</v>
      </c>
      <c r="AC41" s="34">
        <f t="shared" si="24"/>
        <v>52.833664248986366</v>
      </c>
      <c r="AD41" s="32"/>
      <c r="AE41" s="34">
        <f t="shared" si="25"/>
        <v>0.9000000000000008</v>
      </c>
      <c r="AF41" s="34">
        <f t="shared" ref="AF41:AF58" si="73">AE$6-(180/PI()*ACOS(Radius/(Radius+AE41)) + 180/PI()*ASIN(AE41/(Radius+AE41)))</f>
        <v>23.411168917454894</v>
      </c>
      <c r="AG41" s="35">
        <f t="shared" si="26"/>
        <v>-0.39018614862424822</v>
      </c>
      <c r="AI41" s="34">
        <f t="shared" si="66"/>
        <v>1.9274622306927771</v>
      </c>
      <c r="AJ41" s="34">
        <f t="shared" si="27"/>
        <v>0</v>
      </c>
      <c r="AK41" s="34">
        <f t="shared" si="28"/>
        <v>-1.697051375515457E-5</v>
      </c>
      <c r="AL41" s="34">
        <f t="shared" si="29"/>
        <v>1.9274622306927771</v>
      </c>
      <c r="AM41" s="34">
        <f t="shared" si="30"/>
        <v>55.621485271894421</v>
      </c>
      <c r="AN41" s="32"/>
      <c r="AO41" s="34">
        <f t="shared" si="31"/>
        <v>0.9000000000000008</v>
      </c>
      <c r="AP41" s="34">
        <f t="shared" ref="AP41:AP58" si="74">AO$6-(180/PI()*ACOS(Radius/(Radius+AO41)) + 180/PI()*ASIN(AO41/(Radius+AO41)))</f>
        <v>26.688479841824638</v>
      </c>
      <c r="AQ41" s="35">
        <f t="shared" si="32"/>
        <v>-0.44480799736374393</v>
      </c>
      <c r="AS41" s="34">
        <f t="shared" si="67"/>
        <v>2.1297856921195502</v>
      </c>
      <c r="AT41" s="34">
        <f t="shared" si="33"/>
        <v>0</v>
      </c>
      <c r="AU41" s="34">
        <f t="shared" si="34"/>
        <v>-1.546567845878144E-5</v>
      </c>
      <c r="AV41" s="34">
        <f t="shared" si="35"/>
        <v>2.1297856921195502</v>
      </c>
      <c r="AW41" s="34">
        <f t="shared" si="36"/>
        <v>57.31760026911838</v>
      </c>
      <c r="AX41" s="32"/>
      <c r="AY41" s="34">
        <f t="shared" si="37"/>
        <v>0.9000000000000008</v>
      </c>
      <c r="AZ41" s="34">
        <f t="shared" ref="AZ41:AZ58" si="75">AY$6-(180/PI()*ACOS(Radius/(Radius+AY41)) + 180/PI()*ASIN(AY41/(Radius+AY41)))</f>
        <v>28.709870216156197</v>
      </c>
      <c r="BA41" s="35">
        <f t="shared" si="38"/>
        <v>-0.47849783693593662</v>
      </c>
      <c r="BC41" s="34">
        <f t="shared" si="68"/>
        <v>2.2643831358752888</v>
      </c>
      <c r="BD41" s="34">
        <f t="shared" si="39"/>
        <v>0</v>
      </c>
      <c r="BE41" s="34">
        <f t="shared" si="40"/>
        <v>-1.4584887068735952E-5</v>
      </c>
      <c r="BF41" s="34">
        <f t="shared" si="41"/>
        <v>2.2643831358752888</v>
      </c>
      <c r="BG41" s="34">
        <f t="shared" si="42"/>
        <v>58.35013978946143</v>
      </c>
      <c r="BI41" s="60" t="s">
        <v>61</v>
      </c>
      <c r="BJ41" s="63">
        <f t="shared" ref="BJ41" si="76">BJ39/BJ$2</f>
        <v>5.3140723011480477E-6</v>
      </c>
      <c r="BK41" s="63">
        <f t="shared" si="56"/>
        <v>4.5107608806827411E-3</v>
      </c>
      <c r="BL41" s="63">
        <f t="shared" si="57"/>
        <v>7.5696216585853779E-2</v>
      </c>
      <c r="BM41" s="63">
        <f t="shared" si="58"/>
        <v>0.39581491494377735</v>
      </c>
      <c r="BN41" s="63">
        <f t="shared" si="59"/>
        <v>1.050135190712957</v>
      </c>
      <c r="BO41" s="64">
        <f t="shared" si="60"/>
        <v>1.9113727190221084</v>
      </c>
      <c r="BP41" s="63">
        <f t="shared" si="61"/>
        <v>2.7607648891644692</v>
      </c>
      <c r="BQ41" s="66"/>
      <c r="BR41" s="67"/>
    </row>
    <row r="42" spans="1:70">
      <c r="A42" s="34">
        <f t="shared" ref="A42:A59" si="77">A41-deltar</f>
        <v>0.85000000000000075</v>
      </c>
      <c r="B42" s="34">
        <f t="shared" si="70"/>
        <v>-26.430241326360481</v>
      </c>
      <c r="C42" s="35">
        <f t="shared" si="8"/>
        <v>0.44050402210600803</v>
      </c>
      <c r="E42" s="34">
        <f t="shared" si="63"/>
        <v>0.85000000000000075</v>
      </c>
      <c r="F42" s="34">
        <f t="shared" ref="F42:F59" si="78">A$6-(180/PI()*ACOS(Radius/(Radius+E42)) + 180/PI()*ASIN((E42)/(Radius+E42)))</f>
        <v>-26.430241326360481</v>
      </c>
      <c r="G42" s="34">
        <f t="shared" ref="G42:G59" si="79">A$6-(180/PI()*ACOS(Radius/(Radius+E42+eps)) + 180/PI()*ASIN((E42+eps)/(Radius+E42+eps)))</f>
        <v>-26.430273696548738</v>
      </c>
      <c r="H42" s="34">
        <f t="shared" ref="H42:H59" si="80">E42-F42/(G42-F42)*eps</f>
        <v>3.3500537104699024E-2</v>
      </c>
      <c r="I42" s="34">
        <f t="shared" ref="I42:I59" si="81">(180/PI()*ACOS(Radius/(Radius+E42)))</f>
        <v>41.731817039793768</v>
      </c>
      <c r="J42" s="32"/>
      <c r="K42" s="34">
        <f t="shared" si="13"/>
        <v>0.85000000000000075</v>
      </c>
      <c r="L42" s="34">
        <f t="shared" si="71"/>
        <v>11.069758673639519</v>
      </c>
      <c r="M42" s="35">
        <f t="shared" si="14"/>
        <v>-0.184495977893992</v>
      </c>
      <c r="N42"/>
      <c r="O42" s="34">
        <f t="shared" si="64"/>
        <v>1.2434377176301039</v>
      </c>
      <c r="P42" s="34">
        <f t="shared" ref="P42:P59" si="82">K$6-(180/PI()*ACOS(Radius/(Radius+O42)) + 180/PI()*ASIN((O42)/(Radius+O42)))</f>
        <v>0</v>
      </c>
      <c r="Q42" s="34">
        <f t="shared" ref="Q42:Q59" si="83">K$6-(180/PI()*ACOS(Radius/(Radius+O42+eps)) + 180/PI()*ASIN((O42+eps)/(Radius+O42+eps)))</f>
        <v>-2.4570045013661002E-5</v>
      </c>
      <c r="R42" s="34">
        <f t="shared" si="17"/>
        <v>1.2434377176301039</v>
      </c>
      <c r="S42" s="34">
        <f t="shared" si="18"/>
        <v>48.099785670518344</v>
      </c>
      <c r="T42" s="32"/>
      <c r="U42" s="34">
        <f t="shared" ref="U42:U59" si="84">U41-deltar</f>
        <v>0.85000000000000075</v>
      </c>
      <c r="V42" s="34">
        <f t="shared" si="72"/>
        <v>19.72360482748568</v>
      </c>
      <c r="W42" s="35">
        <f t="shared" si="20"/>
        <v>-0.32872674712476135</v>
      </c>
      <c r="Y42" s="34">
        <f t="shared" si="65"/>
        <v>1.6381752761233028</v>
      </c>
      <c r="Z42" s="34">
        <f t="shared" ref="Z42:Z59" si="85">U$6-(180/PI()*ACOS(Radius/(Radius+Y42)) + 180/PI()*ASIN((Y42)/(Radius+Y42)))</f>
        <v>0</v>
      </c>
      <c r="AA42" s="34">
        <f t="shared" ref="AA42:AA59" si="86">U$6-(180/PI()*ACOS(Radius/(Radius+Y42+eps)) + 180/PI()*ASIN((Y42+eps)/(Radius+Y42+eps)))</f>
        <v>-1.9605320915161428E-5</v>
      </c>
      <c r="AB42" s="34">
        <f t="shared" ref="AB42:AB59" si="87">Y42-Z42/(AA42-Z42)*eps</f>
        <v>1.6381752761233028</v>
      </c>
      <c r="AC42" s="34">
        <f t="shared" ref="AC42:AC59" si="88">(180/PI()*ACOS(Radius/(Radius+Y42)))</f>
        <v>52.833664248986366</v>
      </c>
      <c r="AD42" s="32"/>
      <c r="AE42" s="34">
        <f t="shared" ref="AE42:AE59" si="89">AE41-deltar</f>
        <v>0.85000000000000075</v>
      </c>
      <c r="AF42" s="34">
        <f t="shared" si="73"/>
        <v>24.99833010221095</v>
      </c>
      <c r="AG42" s="35">
        <f t="shared" si="26"/>
        <v>-0.41663883503684918</v>
      </c>
      <c r="AI42" s="34">
        <f t="shared" si="66"/>
        <v>1.9274622306927771</v>
      </c>
      <c r="AJ42" s="34">
        <f t="shared" ref="AJ42:AJ59" si="90">AE$6-(180/PI()*ACOS(Radius/(Radius+AI42)) + 180/PI()*ASIN((AI42)/(Radius+AI42)))</f>
        <v>0</v>
      </c>
      <c r="AK42" s="34">
        <f t="shared" ref="AK42:AK59" si="91">AE$6-(180/PI()*ACOS(Radius/(Radius+AI42+eps)) + 180/PI()*ASIN((AI42+eps)/(Radius+AI42+eps)))</f>
        <v>-1.697051375515457E-5</v>
      </c>
      <c r="AL42" s="34">
        <f t="shared" ref="AL42:AL59" si="92">AI42-AJ42/(AK42-AJ42)*eps</f>
        <v>1.9274622306927771</v>
      </c>
      <c r="AM42" s="34">
        <f t="shared" ref="AM42:AM59" si="93">(180/PI()*ACOS(Radius/(Radius+AI42)))</f>
        <v>55.621485271894421</v>
      </c>
      <c r="AN42" s="32"/>
      <c r="AO42" s="34">
        <f t="shared" si="31"/>
        <v>0.85000000000000075</v>
      </c>
      <c r="AP42" s="34">
        <f t="shared" si="74"/>
        <v>28.275641026580693</v>
      </c>
      <c r="AQ42" s="35">
        <f t="shared" si="32"/>
        <v>-0.47126068377634489</v>
      </c>
      <c r="AS42" s="34">
        <f t="shared" si="67"/>
        <v>2.1297856921195502</v>
      </c>
      <c r="AT42" s="34">
        <f t="shared" ref="AT42:AT59" si="94">AO$6-(180/PI()*ACOS(Radius/(Radius+AS42)) + 180/PI()*ASIN((AS42)/(Radius+AS42)))</f>
        <v>0</v>
      </c>
      <c r="AU42" s="34">
        <f t="shared" ref="AU42:AU59" si="95">AO$6-(180/PI()*ACOS(Radius/(Radius+AS42+eps)) + 180/PI()*ASIN((AS42+eps)/(Radius+AS42+eps)))</f>
        <v>-1.546567845878144E-5</v>
      </c>
      <c r="AV42" s="34">
        <f t="shared" si="35"/>
        <v>2.1297856921195502</v>
      </c>
      <c r="AW42" s="34">
        <f t="shared" si="36"/>
        <v>57.31760026911838</v>
      </c>
      <c r="AX42" s="32"/>
      <c r="AY42" s="34">
        <f t="shared" si="37"/>
        <v>0.85000000000000075</v>
      </c>
      <c r="AZ42" s="34">
        <f t="shared" si="75"/>
        <v>30.297031400912253</v>
      </c>
      <c r="BA42" s="35">
        <f t="shared" si="38"/>
        <v>-0.50495052334853752</v>
      </c>
      <c r="BC42" s="34">
        <f t="shared" si="68"/>
        <v>2.2643831358752888</v>
      </c>
      <c r="BD42" s="34">
        <f t="shared" ref="BD42:BD59" si="96">AY$6-(180/PI()*ACOS(Radius/(Radius+BC42)) + 180/PI()*ASIN((BC42)/(Radius+BC42)))</f>
        <v>0</v>
      </c>
      <c r="BE42" s="34">
        <f t="shared" ref="BE42:BE59" si="97">AY$6-(180/PI()*ACOS(Radius/(Radius+BC42+eps)) + 180/PI()*ASIN((BC42+eps)/(Radius+BC42+eps)))</f>
        <v>-1.4584887068735952E-5</v>
      </c>
      <c r="BF42" s="34">
        <f t="shared" si="41"/>
        <v>2.2643831358752888</v>
      </c>
      <c r="BG42" s="34">
        <f t="shared" si="42"/>
        <v>58.35013978946143</v>
      </c>
      <c r="BI42" s="56" t="s">
        <v>62</v>
      </c>
      <c r="BJ42" s="57">
        <f t="shared" ref="BJ42" si="98">BJ40/BJ$2</f>
        <v>6.1987825675050718E-7</v>
      </c>
      <c r="BK42" s="57">
        <f t="shared" si="56"/>
        <v>5.2617323078798335E-4</v>
      </c>
      <c r="BL42" s="57">
        <f t="shared" si="57"/>
        <v>9.8382655557402596E-2</v>
      </c>
      <c r="BM42" s="57">
        <f t="shared" si="58"/>
        <v>1.0837806367787446</v>
      </c>
      <c r="BN42" s="57">
        <f t="shared" si="59"/>
        <v>5.4322735936610362</v>
      </c>
      <c r="BO42" s="58">
        <f t="shared" si="60"/>
        <v>17.647714960836677</v>
      </c>
      <c r="BP42" s="57">
        <f t="shared" si="61"/>
        <v>43.80143402999245</v>
      </c>
      <c r="BQ42" s="68"/>
      <c r="BR42" s="69"/>
    </row>
    <row r="43" spans="1:70">
      <c r="A43" s="34">
        <f t="shared" si="77"/>
        <v>0.80000000000000071</v>
      </c>
      <c r="B43" s="34">
        <f t="shared" si="70"/>
        <v>-24.778719778759225</v>
      </c>
      <c r="C43" s="35">
        <f t="shared" si="8"/>
        <v>0.4129786629793204</v>
      </c>
      <c r="E43" s="34">
        <f t="shared" si="63"/>
        <v>0.80000000000000071</v>
      </c>
      <c r="F43" s="34">
        <f t="shared" si="78"/>
        <v>-24.778719778759225</v>
      </c>
      <c r="G43" s="34">
        <f t="shared" si="79"/>
        <v>-24.778753487148897</v>
      </c>
      <c r="H43" s="34">
        <f t="shared" si="80"/>
        <v>6.4909418113552553E-2</v>
      </c>
      <c r="I43" s="34">
        <f t="shared" si="81"/>
        <v>40.749054377470401</v>
      </c>
      <c r="J43" s="32"/>
      <c r="K43" s="34">
        <f t="shared" si="13"/>
        <v>0.80000000000000071</v>
      </c>
      <c r="L43" s="34">
        <f t="shared" si="71"/>
        <v>12.721280221240775</v>
      </c>
      <c r="M43" s="35">
        <f t="shared" si="14"/>
        <v>-0.21202133702067957</v>
      </c>
      <c r="N43"/>
      <c r="O43" s="34">
        <f t="shared" si="64"/>
        <v>1.2434377176301039</v>
      </c>
      <c r="P43" s="34">
        <f t="shared" si="82"/>
        <v>0</v>
      </c>
      <c r="Q43" s="34">
        <f t="shared" si="83"/>
        <v>-2.4570045013661002E-5</v>
      </c>
      <c r="R43" s="34">
        <f t="shared" si="17"/>
        <v>1.2434377176301039</v>
      </c>
      <c r="S43" s="34">
        <f t="shared" si="18"/>
        <v>48.099785670518344</v>
      </c>
      <c r="T43" s="32"/>
      <c r="U43" s="34">
        <f t="shared" si="84"/>
        <v>0.80000000000000071</v>
      </c>
      <c r="V43" s="34">
        <f t="shared" si="72"/>
        <v>21.375126375086936</v>
      </c>
      <c r="W43" s="35">
        <f t="shared" si="20"/>
        <v>-0.35625210625144893</v>
      </c>
      <c r="Y43" s="34">
        <f t="shared" si="65"/>
        <v>1.6381752761233028</v>
      </c>
      <c r="Z43" s="34">
        <f t="shared" si="85"/>
        <v>0</v>
      </c>
      <c r="AA43" s="34">
        <f t="shared" si="86"/>
        <v>-1.9605320915161428E-5</v>
      </c>
      <c r="AB43" s="34">
        <f t="shared" si="87"/>
        <v>1.6381752761233028</v>
      </c>
      <c r="AC43" s="34">
        <f t="shared" si="88"/>
        <v>52.833664248986366</v>
      </c>
      <c r="AD43" s="32"/>
      <c r="AE43" s="34">
        <f t="shared" si="89"/>
        <v>0.80000000000000071</v>
      </c>
      <c r="AF43" s="34">
        <f t="shared" si="73"/>
        <v>26.649851649812206</v>
      </c>
      <c r="AG43" s="35">
        <f t="shared" si="26"/>
        <v>-0.44416419416353675</v>
      </c>
      <c r="AI43" s="34">
        <f t="shared" si="66"/>
        <v>1.9274622306927771</v>
      </c>
      <c r="AJ43" s="34">
        <f t="shared" si="90"/>
        <v>0</v>
      </c>
      <c r="AK43" s="34">
        <f t="shared" si="91"/>
        <v>-1.697051375515457E-5</v>
      </c>
      <c r="AL43" s="34">
        <f t="shared" si="92"/>
        <v>1.9274622306927771</v>
      </c>
      <c r="AM43" s="34">
        <f t="shared" si="93"/>
        <v>55.621485271894421</v>
      </c>
      <c r="AN43" s="32"/>
      <c r="AO43" s="34">
        <f t="shared" si="31"/>
        <v>0.80000000000000071</v>
      </c>
      <c r="AP43" s="34">
        <f t="shared" si="74"/>
        <v>29.927162574181949</v>
      </c>
      <c r="AQ43" s="35">
        <f t="shared" si="32"/>
        <v>-0.49878604290303247</v>
      </c>
      <c r="AS43" s="34">
        <f t="shared" si="67"/>
        <v>2.1297856921195502</v>
      </c>
      <c r="AT43" s="34">
        <f t="shared" si="94"/>
        <v>0</v>
      </c>
      <c r="AU43" s="34">
        <f t="shared" si="95"/>
        <v>-1.546567845878144E-5</v>
      </c>
      <c r="AV43" s="34">
        <f t="shared" si="35"/>
        <v>2.1297856921195502</v>
      </c>
      <c r="AW43" s="34">
        <f t="shared" si="36"/>
        <v>57.31760026911838</v>
      </c>
      <c r="AX43" s="32"/>
      <c r="AY43" s="34">
        <f t="shared" si="37"/>
        <v>0.80000000000000071</v>
      </c>
      <c r="AZ43" s="34">
        <f t="shared" si="75"/>
        <v>31.948552948513509</v>
      </c>
      <c r="BA43" s="35">
        <f t="shared" si="38"/>
        <v>-0.53247588247522515</v>
      </c>
      <c r="BC43" s="34">
        <f t="shared" si="68"/>
        <v>2.2643831358752888</v>
      </c>
      <c r="BD43" s="34">
        <f t="shared" si="96"/>
        <v>0</v>
      </c>
      <c r="BE43" s="34">
        <f t="shared" si="97"/>
        <v>-1.4584887068735952E-5</v>
      </c>
      <c r="BF43" s="34">
        <f t="shared" si="41"/>
        <v>2.2643831358752888</v>
      </c>
      <c r="BG43" s="34">
        <f t="shared" si="42"/>
        <v>58.35013978946143</v>
      </c>
      <c r="BI43" s="60" t="s">
        <v>63</v>
      </c>
      <c r="BJ43" s="63">
        <f t="shared" ref="BJ43" si="99">BJ41/BJ$2</f>
        <v>5.3683031759955211E-7</v>
      </c>
      <c r="BK43" s="63">
        <f t="shared" si="56"/>
        <v>1.4021563363196842E-3</v>
      </c>
      <c r="BL43" s="63">
        <f t="shared" si="57"/>
        <v>3.7649412313899205E-2</v>
      </c>
      <c r="BM43" s="63">
        <f t="shared" si="58"/>
        <v>0.25936568303269758</v>
      </c>
      <c r="BN43" s="63">
        <f t="shared" si="59"/>
        <v>0.80963836688823343</v>
      </c>
      <c r="BO43" s="64">
        <f t="shared" si="60"/>
        <v>1.628325707712371</v>
      </c>
      <c r="BP43" s="63">
        <f t="shared" si="61"/>
        <v>2.500571782856249</v>
      </c>
      <c r="BQ43" s="66"/>
      <c r="BR43" s="67"/>
    </row>
    <row r="44" spans="1:70">
      <c r="A44" s="34">
        <f t="shared" si="77"/>
        <v>0.75000000000000067</v>
      </c>
      <c r="B44" s="34">
        <f t="shared" si="70"/>
        <v>-23.057501028914466</v>
      </c>
      <c r="C44" s="35">
        <f t="shared" si="8"/>
        <v>0.38429168381524109</v>
      </c>
      <c r="E44" s="34">
        <f t="shared" si="63"/>
        <v>0.75000000000000067</v>
      </c>
      <c r="F44" s="34">
        <f t="shared" si="78"/>
        <v>-23.057501028914466</v>
      </c>
      <c r="G44" s="34">
        <f t="shared" si="79"/>
        <v>-23.0575361896082</v>
      </c>
      <c r="H44" s="34">
        <f t="shared" si="80"/>
        <v>9.4225082612516164E-2</v>
      </c>
      <c r="I44" s="34">
        <f t="shared" si="81"/>
        <v>39.715137231826219</v>
      </c>
      <c r="J44" s="32"/>
      <c r="K44" s="34">
        <f t="shared" si="13"/>
        <v>0.75000000000000067</v>
      </c>
      <c r="L44" s="34">
        <f t="shared" si="71"/>
        <v>14.442498971085534</v>
      </c>
      <c r="M44" s="35">
        <f t="shared" si="14"/>
        <v>-0.24070831618475891</v>
      </c>
      <c r="N44"/>
      <c r="O44" s="34">
        <f t="shared" si="64"/>
        <v>1.2434377176301039</v>
      </c>
      <c r="P44" s="34">
        <f t="shared" si="82"/>
        <v>0</v>
      </c>
      <c r="Q44" s="34">
        <f t="shared" si="83"/>
        <v>-2.4570045013661002E-5</v>
      </c>
      <c r="R44" s="34">
        <f t="shared" si="17"/>
        <v>1.2434377176301039</v>
      </c>
      <c r="S44" s="34">
        <f t="shared" si="18"/>
        <v>48.099785670518344</v>
      </c>
      <c r="T44" s="32"/>
      <c r="U44" s="34">
        <f t="shared" si="84"/>
        <v>0.75000000000000067</v>
      </c>
      <c r="V44" s="34">
        <f t="shared" si="72"/>
        <v>23.096345124931695</v>
      </c>
      <c r="W44" s="35">
        <f t="shared" si="20"/>
        <v>-0.38493908541552824</v>
      </c>
      <c r="Y44" s="34">
        <f t="shared" si="65"/>
        <v>1.6381752761233028</v>
      </c>
      <c r="Z44" s="34">
        <f t="shared" si="85"/>
        <v>0</v>
      </c>
      <c r="AA44" s="34">
        <f t="shared" si="86"/>
        <v>-1.9605320915161428E-5</v>
      </c>
      <c r="AB44" s="34">
        <f t="shared" si="87"/>
        <v>1.6381752761233028</v>
      </c>
      <c r="AC44" s="34">
        <f t="shared" si="88"/>
        <v>52.833664248986366</v>
      </c>
      <c r="AD44" s="32"/>
      <c r="AE44" s="34">
        <f t="shared" si="89"/>
        <v>0.75000000000000067</v>
      </c>
      <c r="AF44" s="34">
        <f t="shared" si="73"/>
        <v>28.371070399656965</v>
      </c>
      <c r="AG44" s="35">
        <f t="shared" si="26"/>
        <v>-0.47285117332761606</v>
      </c>
      <c r="AI44" s="34">
        <f t="shared" si="66"/>
        <v>1.9274622306927771</v>
      </c>
      <c r="AJ44" s="34">
        <f t="shared" si="90"/>
        <v>0</v>
      </c>
      <c r="AK44" s="34">
        <f t="shared" si="91"/>
        <v>-1.697051375515457E-5</v>
      </c>
      <c r="AL44" s="34">
        <f t="shared" si="92"/>
        <v>1.9274622306927771</v>
      </c>
      <c r="AM44" s="34">
        <f t="shared" si="93"/>
        <v>55.621485271894421</v>
      </c>
      <c r="AN44" s="32"/>
      <c r="AO44" s="34">
        <f t="shared" si="31"/>
        <v>0.75000000000000067</v>
      </c>
      <c r="AP44" s="34">
        <f t="shared" si="74"/>
        <v>31.648381324026708</v>
      </c>
      <c r="AQ44" s="35">
        <f t="shared" si="32"/>
        <v>-0.52747302206711177</v>
      </c>
      <c r="AS44" s="34">
        <f t="shared" si="67"/>
        <v>2.1297856921195502</v>
      </c>
      <c r="AT44" s="34">
        <f t="shared" si="94"/>
        <v>0</v>
      </c>
      <c r="AU44" s="34">
        <f t="shared" si="95"/>
        <v>-1.546567845878144E-5</v>
      </c>
      <c r="AV44" s="34">
        <f t="shared" si="35"/>
        <v>2.1297856921195502</v>
      </c>
      <c r="AW44" s="34">
        <f t="shared" si="36"/>
        <v>57.31760026911838</v>
      </c>
      <c r="AX44" s="32"/>
      <c r="AY44" s="34">
        <f t="shared" si="37"/>
        <v>0.75000000000000067</v>
      </c>
      <c r="AZ44" s="34">
        <f t="shared" si="75"/>
        <v>33.669771698358268</v>
      </c>
      <c r="BA44" s="35">
        <f t="shared" si="38"/>
        <v>-0.56116286163930451</v>
      </c>
      <c r="BC44" s="34">
        <f t="shared" si="68"/>
        <v>2.2643831358752888</v>
      </c>
      <c r="BD44" s="34">
        <f t="shared" si="96"/>
        <v>0</v>
      </c>
      <c r="BE44" s="34">
        <f t="shared" si="97"/>
        <v>-1.4584887068735952E-5</v>
      </c>
      <c r="BF44" s="34">
        <f t="shared" si="41"/>
        <v>2.2643831358752888</v>
      </c>
      <c r="BG44" s="34">
        <f t="shared" si="42"/>
        <v>58.35013978946143</v>
      </c>
      <c r="BI44" s="56" t="s">
        <v>64</v>
      </c>
      <c r="BJ44" s="57">
        <f t="shared" ref="BJ44" si="100">BJ42/BJ$2</f>
        <v>6.262042038316646E-8</v>
      </c>
      <c r="BK44" s="57">
        <f t="shared" si="56"/>
        <v>1.6355935263841822E-4</v>
      </c>
      <c r="BL44" s="57">
        <f t="shared" si="57"/>
        <v>4.8933081872274124E-2</v>
      </c>
      <c r="BM44" s="57">
        <f t="shared" si="58"/>
        <v>0.71016905756484339</v>
      </c>
      <c r="BN44" s="57">
        <f t="shared" si="59"/>
        <v>4.1882008714285526</v>
      </c>
      <c r="BO44" s="58">
        <f t="shared" si="60"/>
        <v>15.034340328877631</v>
      </c>
      <c r="BP44" s="57">
        <f t="shared" si="61"/>
        <v>39.673291417867482</v>
      </c>
      <c r="BQ44" s="68"/>
      <c r="BR44" s="69"/>
    </row>
    <row r="45" spans="1:70">
      <c r="A45" s="34">
        <f t="shared" si="77"/>
        <v>0.70000000000000062</v>
      </c>
      <c r="B45" s="34">
        <f t="shared" si="70"/>
        <v>-21.2604579660741</v>
      </c>
      <c r="C45" s="35">
        <f t="shared" si="8"/>
        <v>0.354340966101235</v>
      </c>
      <c r="E45" s="34">
        <f t="shared" si="63"/>
        <v>0.70000000000000062</v>
      </c>
      <c r="F45" s="34">
        <f t="shared" si="78"/>
        <v>-21.2604579660741</v>
      </c>
      <c r="G45" s="34">
        <f t="shared" si="79"/>
        <v>-21.26049471066824</v>
      </c>
      <c r="H45" s="34">
        <f t="shared" si="80"/>
        <v>0.12139902580889095</v>
      </c>
      <c r="I45" s="34">
        <f t="shared" si="81"/>
        <v>38.624832873052974</v>
      </c>
      <c r="J45" s="32"/>
      <c r="K45" s="34">
        <f t="shared" si="13"/>
        <v>0.70000000000000062</v>
      </c>
      <c r="L45" s="34">
        <f t="shared" si="71"/>
        <v>16.2395420339259</v>
      </c>
      <c r="M45" s="35">
        <f t="shared" si="14"/>
        <v>-0.270659033898765</v>
      </c>
      <c r="N45"/>
      <c r="O45" s="34">
        <f t="shared" si="64"/>
        <v>1.2434377176301039</v>
      </c>
      <c r="P45" s="34">
        <f t="shared" si="82"/>
        <v>0</v>
      </c>
      <c r="Q45" s="34">
        <f t="shared" si="83"/>
        <v>-2.4570045013661002E-5</v>
      </c>
      <c r="R45" s="34">
        <f t="shared" si="17"/>
        <v>1.2434377176301039</v>
      </c>
      <c r="S45" s="34">
        <f t="shared" si="18"/>
        <v>48.099785670518344</v>
      </c>
      <c r="T45" s="32"/>
      <c r="U45" s="34">
        <f t="shared" si="84"/>
        <v>0.70000000000000062</v>
      </c>
      <c r="V45" s="34">
        <f t="shared" si="72"/>
        <v>24.893388187772061</v>
      </c>
      <c r="W45" s="35">
        <f t="shared" si="20"/>
        <v>-0.41488980312953433</v>
      </c>
      <c r="Y45" s="34">
        <f t="shared" si="65"/>
        <v>1.6381752761233028</v>
      </c>
      <c r="Z45" s="34">
        <f t="shared" si="85"/>
        <v>0</v>
      </c>
      <c r="AA45" s="34">
        <f t="shared" si="86"/>
        <v>-1.9605320915161428E-5</v>
      </c>
      <c r="AB45" s="34">
        <f t="shared" si="87"/>
        <v>1.6381752761233028</v>
      </c>
      <c r="AC45" s="34">
        <f t="shared" si="88"/>
        <v>52.833664248986366</v>
      </c>
      <c r="AD45" s="32"/>
      <c r="AE45" s="34">
        <f t="shared" si="89"/>
        <v>0.70000000000000062</v>
      </c>
      <c r="AF45" s="34">
        <f t="shared" si="73"/>
        <v>30.168113462497331</v>
      </c>
      <c r="AG45" s="35">
        <f t="shared" si="26"/>
        <v>-0.50280189104162221</v>
      </c>
      <c r="AI45" s="34">
        <f t="shared" si="66"/>
        <v>1.9274622306927771</v>
      </c>
      <c r="AJ45" s="34">
        <f t="shared" si="90"/>
        <v>0</v>
      </c>
      <c r="AK45" s="34">
        <f t="shared" si="91"/>
        <v>-1.697051375515457E-5</v>
      </c>
      <c r="AL45" s="34">
        <f t="shared" si="92"/>
        <v>1.9274622306927771</v>
      </c>
      <c r="AM45" s="34">
        <f t="shared" si="93"/>
        <v>55.621485271894421</v>
      </c>
      <c r="AN45" s="32"/>
      <c r="AO45" s="34">
        <f t="shared" si="31"/>
        <v>0.70000000000000062</v>
      </c>
      <c r="AP45" s="34">
        <f t="shared" si="74"/>
        <v>33.445424386867074</v>
      </c>
      <c r="AQ45" s="35">
        <f t="shared" si="32"/>
        <v>-0.55742373978111792</v>
      </c>
      <c r="AS45" s="34">
        <f t="shared" si="67"/>
        <v>2.1297856921195502</v>
      </c>
      <c r="AT45" s="34">
        <f t="shared" si="94"/>
        <v>0</v>
      </c>
      <c r="AU45" s="34">
        <f t="shared" si="95"/>
        <v>-1.546567845878144E-5</v>
      </c>
      <c r="AV45" s="34">
        <f t="shared" si="35"/>
        <v>2.1297856921195502</v>
      </c>
      <c r="AW45" s="34">
        <f t="shared" si="36"/>
        <v>57.31760026911838</v>
      </c>
      <c r="AX45" s="32"/>
      <c r="AY45" s="34">
        <f t="shared" si="37"/>
        <v>0.70000000000000062</v>
      </c>
      <c r="AZ45" s="34">
        <f t="shared" si="75"/>
        <v>35.466814761198634</v>
      </c>
      <c r="BA45" s="35">
        <f t="shared" si="38"/>
        <v>-0.59111357935331055</v>
      </c>
      <c r="BC45" s="34">
        <f t="shared" si="68"/>
        <v>2.2643831358752888</v>
      </c>
      <c r="BD45" s="34">
        <f t="shared" si="96"/>
        <v>0</v>
      </c>
      <c r="BE45" s="34">
        <f t="shared" si="97"/>
        <v>-1.4584887068735952E-5</v>
      </c>
      <c r="BF45" s="34">
        <f t="shared" si="41"/>
        <v>2.2643831358752888</v>
      </c>
      <c r="BG45" s="34">
        <f t="shared" si="42"/>
        <v>58.35013978946143</v>
      </c>
      <c r="BI45" s="60" t="s">
        <v>65</v>
      </c>
      <c r="BJ45" s="63">
        <f t="shared" ref="BJ45" si="101">BJ43/BJ$2</f>
        <v>5.4230874847483043E-8</v>
      </c>
      <c r="BK45" s="63">
        <f t="shared" si="56"/>
        <v>4.3585604368898899E-4</v>
      </c>
      <c r="BL45" s="63">
        <f t="shared" si="57"/>
        <v>1.8725879727083818E-2</v>
      </c>
      <c r="BM45" s="63">
        <f t="shared" si="58"/>
        <v>0.16995457976759931</v>
      </c>
      <c r="BN45" s="63">
        <f t="shared" si="59"/>
        <v>0.62421894907874131</v>
      </c>
      <c r="BO45" s="64">
        <f t="shared" si="60"/>
        <v>1.3871939177584991</v>
      </c>
      <c r="BP45" s="63">
        <f t="shared" si="61"/>
        <v>2.2649010300581134</v>
      </c>
      <c r="BQ45" s="66"/>
      <c r="BR45" s="67"/>
    </row>
    <row r="46" spans="1:70">
      <c r="A46" s="34">
        <f t="shared" si="77"/>
        <v>0.65000000000000058</v>
      </c>
      <c r="B46" s="34">
        <f t="shared" si="70"/>
        <v>-19.380486896675457</v>
      </c>
      <c r="C46" s="35">
        <f t="shared" si="8"/>
        <v>0.32300811494459097</v>
      </c>
      <c r="E46" s="34">
        <f t="shared" si="63"/>
        <v>0.65000000000000058</v>
      </c>
      <c r="F46" s="34">
        <f t="shared" si="78"/>
        <v>-19.380486896675457</v>
      </c>
      <c r="G46" s="34">
        <f t="shared" si="79"/>
        <v>-19.380525378544164</v>
      </c>
      <c r="H46" s="34">
        <f t="shared" si="80"/>
        <v>0.14637355076514891</v>
      </c>
      <c r="I46" s="34">
        <f t="shared" si="81"/>
        <v>37.471995182813885</v>
      </c>
      <c r="J46" s="32"/>
      <c r="K46" s="34">
        <f t="shared" si="13"/>
        <v>0.65000000000000058</v>
      </c>
      <c r="L46" s="34">
        <f t="shared" si="71"/>
        <v>18.119513103324543</v>
      </c>
      <c r="M46" s="35">
        <f t="shared" si="14"/>
        <v>-0.30199188505540903</v>
      </c>
      <c r="N46"/>
      <c r="O46" s="34">
        <f t="shared" si="64"/>
        <v>1.2434377176301039</v>
      </c>
      <c r="P46" s="34">
        <f t="shared" si="82"/>
        <v>0</v>
      </c>
      <c r="Q46" s="34">
        <f t="shared" si="83"/>
        <v>-2.4570045013661002E-5</v>
      </c>
      <c r="R46" s="34">
        <f t="shared" si="17"/>
        <v>1.2434377176301039</v>
      </c>
      <c r="S46" s="34">
        <f t="shared" si="18"/>
        <v>48.099785670518344</v>
      </c>
      <c r="T46" s="32"/>
      <c r="U46" s="34">
        <f t="shared" si="84"/>
        <v>0.65000000000000058</v>
      </c>
      <c r="V46" s="34">
        <f t="shared" si="72"/>
        <v>26.773359257170704</v>
      </c>
      <c r="W46" s="35">
        <f t="shared" si="20"/>
        <v>-0.44622265428617841</v>
      </c>
      <c r="Y46" s="34">
        <f t="shared" si="65"/>
        <v>1.6381752761233028</v>
      </c>
      <c r="Z46" s="34">
        <f t="shared" si="85"/>
        <v>0</v>
      </c>
      <c r="AA46" s="34">
        <f t="shared" si="86"/>
        <v>-1.9605320915161428E-5</v>
      </c>
      <c r="AB46" s="34">
        <f t="shared" si="87"/>
        <v>1.6381752761233028</v>
      </c>
      <c r="AC46" s="34">
        <f t="shared" si="88"/>
        <v>52.833664248986366</v>
      </c>
      <c r="AD46" s="32"/>
      <c r="AE46" s="34">
        <f t="shared" si="89"/>
        <v>0.65000000000000058</v>
      </c>
      <c r="AF46" s="34">
        <f t="shared" si="73"/>
        <v>32.048084531895974</v>
      </c>
      <c r="AG46" s="35">
        <f t="shared" si="26"/>
        <v>-0.53413474219826618</v>
      </c>
      <c r="AI46" s="34">
        <f t="shared" si="66"/>
        <v>1.9274622306927771</v>
      </c>
      <c r="AJ46" s="34">
        <f t="shared" si="90"/>
        <v>0</v>
      </c>
      <c r="AK46" s="34">
        <f t="shared" si="91"/>
        <v>-1.697051375515457E-5</v>
      </c>
      <c r="AL46" s="34">
        <f t="shared" si="92"/>
        <v>1.9274622306927771</v>
      </c>
      <c r="AM46" s="34">
        <f t="shared" si="93"/>
        <v>55.621485271894421</v>
      </c>
      <c r="AN46" s="32"/>
      <c r="AO46" s="34">
        <f t="shared" si="31"/>
        <v>0.65000000000000058</v>
      </c>
      <c r="AP46" s="34">
        <f t="shared" si="74"/>
        <v>35.325395456265717</v>
      </c>
      <c r="AQ46" s="35">
        <f t="shared" si="32"/>
        <v>-0.588756590937762</v>
      </c>
      <c r="AS46" s="34">
        <f t="shared" si="67"/>
        <v>2.1297856921195502</v>
      </c>
      <c r="AT46" s="34">
        <f t="shared" si="94"/>
        <v>0</v>
      </c>
      <c r="AU46" s="34">
        <f t="shared" si="95"/>
        <v>-1.546567845878144E-5</v>
      </c>
      <c r="AV46" s="34">
        <f t="shared" si="35"/>
        <v>2.1297856921195502</v>
      </c>
      <c r="AW46" s="34">
        <f t="shared" si="36"/>
        <v>57.31760026911838</v>
      </c>
      <c r="AX46" s="32"/>
      <c r="AY46" s="34">
        <f t="shared" si="37"/>
        <v>0.65000000000000058</v>
      </c>
      <c r="AZ46" s="34">
        <f t="shared" si="75"/>
        <v>37.346785830597277</v>
      </c>
      <c r="BA46" s="35">
        <f t="shared" si="38"/>
        <v>-0.62244643050995463</v>
      </c>
      <c r="BC46" s="34">
        <f t="shared" si="68"/>
        <v>2.2643831358752888</v>
      </c>
      <c r="BD46" s="34">
        <f t="shared" si="96"/>
        <v>0</v>
      </c>
      <c r="BE46" s="34">
        <f t="shared" si="97"/>
        <v>-1.4584887068735952E-5</v>
      </c>
      <c r="BF46" s="34">
        <f t="shared" si="41"/>
        <v>2.2643831358752888</v>
      </c>
      <c r="BG46" s="34">
        <f t="shared" si="42"/>
        <v>58.35013978946143</v>
      </c>
      <c r="BI46" s="56" t="s">
        <v>66</v>
      </c>
      <c r="BJ46" s="57">
        <f t="shared" ref="BJ46" si="102">BJ44/BJ$2</f>
        <v>6.3259470811584986E-9</v>
      </c>
      <c r="BK46" s="57">
        <f t="shared" si="56"/>
        <v>5.0841928608636841E-5</v>
      </c>
      <c r="BL46" s="57">
        <f t="shared" si="57"/>
        <v>2.4338095855947012E-2</v>
      </c>
      <c r="BM46" s="57">
        <f t="shared" si="58"/>
        <v>0.46535255678820514</v>
      </c>
      <c r="BN46" s="57">
        <f t="shared" si="59"/>
        <v>3.2290395976932484</v>
      </c>
      <c r="BO46" s="58">
        <f t="shared" si="60"/>
        <v>12.807969169159803</v>
      </c>
      <c r="BP46" s="57">
        <f t="shared" si="61"/>
        <v>35.934212812513913</v>
      </c>
      <c r="BQ46" s="68"/>
      <c r="BR46" s="69"/>
    </row>
    <row r="47" spans="1:70">
      <c r="A47" s="34">
        <f t="shared" si="77"/>
        <v>0.60000000000000053</v>
      </c>
      <c r="B47" s="34">
        <f t="shared" si="70"/>
        <v>-17.409257755084852</v>
      </c>
      <c r="C47" s="35">
        <f t="shared" si="8"/>
        <v>0.29015429591808084</v>
      </c>
      <c r="E47" s="34">
        <f t="shared" si="63"/>
        <v>0.60000000000000053</v>
      </c>
      <c r="F47" s="34">
        <f t="shared" si="78"/>
        <v>-17.409257755084852</v>
      </c>
      <c r="G47" s="34">
        <f t="shared" si="79"/>
        <v>-17.40929815518286</v>
      </c>
      <c r="H47" s="34">
        <f t="shared" si="80"/>
        <v>0.16907882373206851</v>
      </c>
      <c r="I47" s="34">
        <f t="shared" si="81"/>
        <v>36.249320882899404</v>
      </c>
      <c r="J47" s="32"/>
      <c r="K47" s="34">
        <f t="shared" si="13"/>
        <v>0.60000000000000053</v>
      </c>
      <c r="L47" s="34">
        <f t="shared" si="71"/>
        <v>20.090742244915148</v>
      </c>
      <c r="M47" s="35">
        <f t="shared" si="14"/>
        <v>-0.33484570408191916</v>
      </c>
      <c r="N47"/>
      <c r="O47" s="34">
        <f t="shared" si="64"/>
        <v>1.2434377176301039</v>
      </c>
      <c r="P47" s="34">
        <f t="shared" si="82"/>
        <v>0</v>
      </c>
      <c r="Q47" s="34">
        <f t="shared" si="83"/>
        <v>-2.4570045013661002E-5</v>
      </c>
      <c r="R47" s="34">
        <f t="shared" si="17"/>
        <v>1.2434377176301039</v>
      </c>
      <c r="S47" s="34">
        <f t="shared" si="18"/>
        <v>48.099785670518344</v>
      </c>
      <c r="T47" s="32"/>
      <c r="U47" s="34">
        <f t="shared" si="84"/>
        <v>0.60000000000000053</v>
      </c>
      <c r="V47" s="34">
        <f t="shared" si="72"/>
        <v>28.744588398761309</v>
      </c>
      <c r="W47" s="35">
        <f t="shared" si="20"/>
        <v>-0.47907647331268849</v>
      </c>
      <c r="Y47" s="34">
        <f t="shared" si="65"/>
        <v>1.6381752761233028</v>
      </c>
      <c r="Z47" s="34">
        <f t="shared" si="85"/>
        <v>0</v>
      </c>
      <c r="AA47" s="34">
        <f t="shared" si="86"/>
        <v>-1.9605320915161428E-5</v>
      </c>
      <c r="AB47" s="34">
        <f t="shared" si="87"/>
        <v>1.6381752761233028</v>
      </c>
      <c r="AC47" s="34">
        <f t="shared" si="88"/>
        <v>52.833664248986366</v>
      </c>
      <c r="AD47" s="32"/>
      <c r="AE47" s="34">
        <f t="shared" si="89"/>
        <v>0.60000000000000053</v>
      </c>
      <c r="AF47" s="34">
        <f t="shared" si="73"/>
        <v>34.019313673486579</v>
      </c>
      <c r="AG47" s="35">
        <f t="shared" si="26"/>
        <v>-0.56698856122477637</v>
      </c>
      <c r="AI47" s="34">
        <f t="shared" si="66"/>
        <v>1.9274622306927771</v>
      </c>
      <c r="AJ47" s="34">
        <f t="shared" si="90"/>
        <v>0</v>
      </c>
      <c r="AK47" s="34">
        <f t="shared" si="91"/>
        <v>-1.697051375515457E-5</v>
      </c>
      <c r="AL47" s="34">
        <f t="shared" si="92"/>
        <v>1.9274622306927771</v>
      </c>
      <c r="AM47" s="34">
        <f t="shared" si="93"/>
        <v>55.621485271894421</v>
      </c>
      <c r="AN47" s="32"/>
      <c r="AO47" s="34">
        <f t="shared" si="31"/>
        <v>0.60000000000000053</v>
      </c>
      <c r="AP47" s="34">
        <f t="shared" si="74"/>
        <v>37.296624597856322</v>
      </c>
      <c r="AQ47" s="35">
        <f t="shared" si="32"/>
        <v>-0.62161040996427208</v>
      </c>
      <c r="AS47" s="34">
        <f t="shared" si="67"/>
        <v>2.1297856921195502</v>
      </c>
      <c r="AT47" s="34">
        <f t="shared" si="94"/>
        <v>0</v>
      </c>
      <c r="AU47" s="34">
        <f t="shared" si="95"/>
        <v>-1.546567845878144E-5</v>
      </c>
      <c r="AV47" s="34">
        <f t="shared" si="35"/>
        <v>2.1297856921195502</v>
      </c>
      <c r="AW47" s="34">
        <f t="shared" si="36"/>
        <v>57.31760026911838</v>
      </c>
      <c r="AX47" s="32"/>
      <c r="AY47" s="34">
        <f t="shared" si="37"/>
        <v>0.60000000000000053</v>
      </c>
      <c r="AZ47" s="34">
        <f t="shared" si="75"/>
        <v>39.318014972187882</v>
      </c>
      <c r="BA47" s="35">
        <f t="shared" si="38"/>
        <v>-0.65530024953646471</v>
      </c>
      <c r="BC47" s="34">
        <f t="shared" si="68"/>
        <v>2.2643831358752888</v>
      </c>
      <c r="BD47" s="34">
        <f t="shared" si="96"/>
        <v>0</v>
      </c>
      <c r="BE47" s="34">
        <f t="shared" si="97"/>
        <v>-1.4584887068735952E-5</v>
      </c>
      <c r="BF47" s="34">
        <f t="shared" si="41"/>
        <v>2.2643831358752888</v>
      </c>
      <c r="BG47" s="34">
        <f t="shared" si="42"/>
        <v>58.35013978946143</v>
      </c>
      <c r="BI47" s="60" t="s">
        <v>67</v>
      </c>
      <c r="BJ47" s="63">
        <f t="shared" ref="BJ47" si="103">BJ45/BJ$2</f>
        <v>5.4784308752792818E-9</v>
      </c>
      <c r="BK47" s="63">
        <f t="shared" si="56"/>
        <v>1.3548452900683224E-4</v>
      </c>
      <c r="BL47" s="63">
        <f t="shared" si="57"/>
        <v>9.3137860593843717E-3</v>
      </c>
      <c r="BM47" s="63">
        <f t="shared" si="58"/>
        <v>0.11136615625568273</v>
      </c>
      <c r="BN47" s="63">
        <f t="shared" si="59"/>
        <v>0.48126337921280532</v>
      </c>
      <c r="BO47" s="64">
        <f t="shared" si="60"/>
        <v>1.181770303294926</v>
      </c>
      <c r="BP47" s="63">
        <f t="shared" si="61"/>
        <v>2.0514414787560611</v>
      </c>
      <c r="BQ47" s="66"/>
      <c r="BR47" s="67"/>
    </row>
    <row r="48" spans="1:70">
      <c r="A48" s="34">
        <f t="shared" si="77"/>
        <v>0.55000000000000049</v>
      </c>
      <c r="B48" s="34">
        <f t="shared" si="70"/>
        <v>-15.336871535375359</v>
      </c>
      <c r="C48" s="35">
        <f t="shared" si="8"/>
        <v>0.2556145255895893</v>
      </c>
      <c r="E48" s="34">
        <f t="shared" si="63"/>
        <v>0.55000000000000049</v>
      </c>
      <c r="F48" s="34">
        <f t="shared" si="78"/>
        <v>-15.336871535375359</v>
      </c>
      <c r="G48" s="34">
        <f t="shared" si="79"/>
        <v>-15.336914070290199</v>
      </c>
      <c r="H48" s="34">
        <f t="shared" si="80"/>
        <v>0.18942865307149398</v>
      </c>
      <c r="I48" s="34">
        <f t="shared" si="81"/>
        <v>34.948013719905738</v>
      </c>
      <c r="J48" s="32"/>
      <c r="K48" s="34">
        <f t="shared" si="13"/>
        <v>0.55000000000000049</v>
      </c>
      <c r="L48" s="34">
        <f t="shared" si="71"/>
        <v>22.163128464624641</v>
      </c>
      <c r="M48" s="35">
        <f t="shared" si="14"/>
        <v>-0.3693854744104107</v>
      </c>
      <c r="N48"/>
      <c r="O48" s="34">
        <f t="shared" si="64"/>
        <v>1.2434377176301039</v>
      </c>
      <c r="P48" s="34">
        <f t="shared" si="82"/>
        <v>0</v>
      </c>
      <c r="Q48" s="34">
        <f t="shared" si="83"/>
        <v>-2.4570045013661002E-5</v>
      </c>
      <c r="R48" s="34">
        <f t="shared" si="17"/>
        <v>1.2434377176301039</v>
      </c>
      <c r="S48" s="34">
        <f t="shared" si="18"/>
        <v>48.099785670518344</v>
      </c>
      <c r="T48" s="32"/>
      <c r="U48" s="34">
        <f t="shared" si="84"/>
        <v>0.55000000000000049</v>
      </c>
      <c r="V48" s="34">
        <f t="shared" si="72"/>
        <v>30.816974618470802</v>
      </c>
      <c r="W48" s="35">
        <f t="shared" si="20"/>
        <v>-0.51361624364118008</v>
      </c>
      <c r="Y48" s="34">
        <f t="shared" si="65"/>
        <v>1.6381752761233028</v>
      </c>
      <c r="Z48" s="34">
        <f t="shared" si="85"/>
        <v>0</v>
      </c>
      <c r="AA48" s="34">
        <f t="shared" si="86"/>
        <v>-1.9605320915161428E-5</v>
      </c>
      <c r="AB48" s="34">
        <f t="shared" si="87"/>
        <v>1.6381752761233028</v>
      </c>
      <c r="AC48" s="34">
        <f t="shared" si="88"/>
        <v>52.833664248986366</v>
      </c>
      <c r="AD48" s="32"/>
      <c r="AE48" s="34">
        <f t="shared" si="89"/>
        <v>0.55000000000000049</v>
      </c>
      <c r="AF48" s="34">
        <f t="shared" si="73"/>
        <v>36.091699893196072</v>
      </c>
      <c r="AG48" s="35">
        <f t="shared" si="26"/>
        <v>-0.6015283315532679</v>
      </c>
      <c r="AI48" s="34">
        <f t="shared" si="66"/>
        <v>1.9274622306927771</v>
      </c>
      <c r="AJ48" s="34">
        <f t="shared" si="90"/>
        <v>0</v>
      </c>
      <c r="AK48" s="34">
        <f t="shared" si="91"/>
        <v>-1.697051375515457E-5</v>
      </c>
      <c r="AL48" s="34">
        <f t="shared" si="92"/>
        <v>1.9274622306927771</v>
      </c>
      <c r="AM48" s="34">
        <f t="shared" si="93"/>
        <v>55.621485271894421</v>
      </c>
      <c r="AN48" s="32"/>
      <c r="AO48" s="34">
        <f t="shared" si="31"/>
        <v>0.55000000000000049</v>
      </c>
      <c r="AP48" s="34">
        <f t="shared" si="74"/>
        <v>39.369010817565815</v>
      </c>
      <c r="AQ48" s="35">
        <f t="shared" si="32"/>
        <v>-0.65615018029276362</v>
      </c>
      <c r="AS48" s="34">
        <f t="shared" si="67"/>
        <v>2.1297856921195502</v>
      </c>
      <c r="AT48" s="34">
        <f t="shared" si="94"/>
        <v>0</v>
      </c>
      <c r="AU48" s="34">
        <f t="shared" si="95"/>
        <v>-1.546567845878144E-5</v>
      </c>
      <c r="AV48" s="34">
        <f t="shared" si="35"/>
        <v>2.1297856921195502</v>
      </c>
      <c r="AW48" s="34">
        <f t="shared" si="36"/>
        <v>57.31760026911838</v>
      </c>
      <c r="AX48" s="32"/>
      <c r="AY48" s="34">
        <f t="shared" si="37"/>
        <v>0.55000000000000049</v>
      </c>
      <c r="AZ48" s="34">
        <f t="shared" si="75"/>
        <v>41.390401191897375</v>
      </c>
      <c r="BA48" s="35">
        <f t="shared" si="38"/>
        <v>-0.68984001986495624</v>
      </c>
      <c r="BC48" s="34">
        <f t="shared" si="68"/>
        <v>2.2643831358752888</v>
      </c>
      <c r="BD48" s="34">
        <f t="shared" si="96"/>
        <v>0</v>
      </c>
      <c r="BE48" s="34">
        <f t="shared" si="97"/>
        <v>-1.4584887068735952E-5</v>
      </c>
      <c r="BF48" s="34">
        <f t="shared" si="41"/>
        <v>2.2643831358752888</v>
      </c>
      <c r="BG48" s="34">
        <f t="shared" si="42"/>
        <v>58.35013978946143</v>
      </c>
      <c r="BI48" s="56" t="s">
        <v>68</v>
      </c>
      <c r="BJ48" s="57">
        <f t="shared" ref="BJ48" si="104">BJ46/BJ$2</f>
        <v>6.3905042841863791E-10</v>
      </c>
      <c r="BK48" s="57">
        <f t="shared" si="56"/>
        <v>1.5804059278469909E-5</v>
      </c>
      <c r="BL48" s="57">
        <f t="shared" si="57"/>
        <v>1.2105162545032574E-2</v>
      </c>
      <c r="BM48" s="57">
        <f t="shared" si="58"/>
        <v>0.30493162128448109</v>
      </c>
      <c r="BN48" s="57">
        <f t="shared" si="59"/>
        <v>2.4895407463860577</v>
      </c>
      <c r="BO48" s="58">
        <f t="shared" si="60"/>
        <v>10.911291792633946</v>
      </c>
      <c r="BP48" s="57">
        <f t="shared" si="61"/>
        <v>32.547530197444033</v>
      </c>
      <c r="BQ48" s="68"/>
      <c r="BR48" s="69"/>
    </row>
    <row r="49" spans="1:70">
      <c r="A49" s="34">
        <f t="shared" si="77"/>
        <v>0.50000000000000044</v>
      </c>
      <c r="B49" s="34">
        <f t="shared" si="70"/>
        <v>-13.151377988781185</v>
      </c>
      <c r="C49" s="35">
        <f t="shared" si="8"/>
        <v>0.21918963314635309</v>
      </c>
      <c r="E49" s="34">
        <f t="shared" si="63"/>
        <v>0.50000000000000044</v>
      </c>
      <c r="F49" s="34">
        <f t="shared" si="78"/>
        <v>-13.151377988781185</v>
      </c>
      <c r="G49" s="34">
        <f t="shared" si="79"/>
        <v>-13.151422922225521</v>
      </c>
      <c r="H49" s="34">
        <f t="shared" si="80"/>
        <v>0.20731426929028363</v>
      </c>
      <c r="I49" s="34">
        <f t="shared" si="81"/>
        <v>33.557309761920713</v>
      </c>
      <c r="J49" s="32"/>
      <c r="K49" s="34">
        <f t="shared" si="13"/>
        <v>0.50000000000000044</v>
      </c>
      <c r="L49" s="34">
        <f t="shared" si="71"/>
        <v>24.348622011218815</v>
      </c>
      <c r="M49" s="35">
        <f t="shared" si="14"/>
        <v>-0.40581036685364691</v>
      </c>
      <c r="N49"/>
      <c r="O49" s="34">
        <f t="shared" si="64"/>
        <v>1.2434377176301039</v>
      </c>
      <c r="P49" s="34">
        <f t="shared" si="82"/>
        <v>0</v>
      </c>
      <c r="Q49" s="34">
        <f t="shared" si="83"/>
        <v>-2.4570045013661002E-5</v>
      </c>
      <c r="R49" s="34">
        <f t="shared" si="17"/>
        <v>1.2434377176301039</v>
      </c>
      <c r="S49" s="34">
        <f t="shared" si="18"/>
        <v>48.099785670518344</v>
      </c>
      <c r="T49" s="32"/>
      <c r="U49" s="34">
        <f t="shared" si="84"/>
        <v>0.50000000000000044</v>
      </c>
      <c r="V49" s="34">
        <f t="shared" si="72"/>
        <v>33.002468165064975</v>
      </c>
      <c r="W49" s="35">
        <f t="shared" si="20"/>
        <v>-0.55004113608441629</v>
      </c>
      <c r="Y49" s="34">
        <f t="shared" si="65"/>
        <v>1.6381752761233028</v>
      </c>
      <c r="Z49" s="34">
        <f t="shared" si="85"/>
        <v>0</v>
      </c>
      <c r="AA49" s="34">
        <f t="shared" si="86"/>
        <v>-1.9605320915161428E-5</v>
      </c>
      <c r="AB49" s="34">
        <f t="shared" si="87"/>
        <v>1.6381752761233028</v>
      </c>
      <c r="AC49" s="34">
        <f t="shared" si="88"/>
        <v>52.833664248986366</v>
      </c>
      <c r="AD49" s="32"/>
      <c r="AE49" s="34">
        <f t="shared" si="89"/>
        <v>0.50000000000000044</v>
      </c>
      <c r="AF49" s="34">
        <f t="shared" si="73"/>
        <v>38.277193439790246</v>
      </c>
      <c r="AG49" s="35">
        <f t="shared" si="26"/>
        <v>-0.63795322399650412</v>
      </c>
      <c r="AI49" s="34">
        <f t="shared" si="66"/>
        <v>1.9274622306927771</v>
      </c>
      <c r="AJ49" s="34">
        <f t="shared" si="90"/>
        <v>0</v>
      </c>
      <c r="AK49" s="34">
        <f t="shared" si="91"/>
        <v>-1.697051375515457E-5</v>
      </c>
      <c r="AL49" s="34">
        <f t="shared" si="92"/>
        <v>1.9274622306927771</v>
      </c>
      <c r="AM49" s="34">
        <f t="shared" si="93"/>
        <v>55.621485271894421</v>
      </c>
      <c r="AN49" s="32"/>
      <c r="AO49" s="34">
        <f t="shared" si="31"/>
        <v>0.50000000000000044</v>
      </c>
      <c r="AP49" s="34">
        <f t="shared" si="74"/>
        <v>41.554504364159989</v>
      </c>
      <c r="AQ49" s="35">
        <f t="shared" si="32"/>
        <v>-0.69257507273599983</v>
      </c>
      <c r="AS49" s="34">
        <f t="shared" si="67"/>
        <v>2.1297856921195502</v>
      </c>
      <c r="AT49" s="34">
        <f t="shared" si="94"/>
        <v>0</v>
      </c>
      <c r="AU49" s="34">
        <f t="shared" si="95"/>
        <v>-1.546567845878144E-5</v>
      </c>
      <c r="AV49" s="34">
        <f t="shared" si="35"/>
        <v>2.1297856921195502</v>
      </c>
      <c r="AW49" s="34">
        <f t="shared" si="36"/>
        <v>57.31760026911838</v>
      </c>
      <c r="AX49" s="32"/>
      <c r="AY49" s="34">
        <f t="shared" si="37"/>
        <v>0.50000000000000044</v>
      </c>
      <c r="AZ49" s="34">
        <f t="shared" si="75"/>
        <v>43.575894738491549</v>
      </c>
      <c r="BA49" s="35">
        <f t="shared" si="38"/>
        <v>-0.72626491230819246</v>
      </c>
      <c r="BC49" s="34">
        <f t="shared" si="68"/>
        <v>2.2643831358752888</v>
      </c>
      <c r="BD49" s="34">
        <f t="shared" si="96"/>
        <v>0</v>
      </c>
      <c r="BE49" s="34">
        <f t="shared" si="97"/>
        <v>-1.4584887068735952E-5</v>
      </c>
      <c r="BF49" s="34">
        <f t="shared" si="41"/>
        <v>2.2643831358752888</v>
      </c>
      <c r="BG49" s="34">
        <f t="shared" si="42"/>
        <v>58.35013978946143</v>
      </c>
      <c r="BI49" s="60" t="s">
        <v>69</v>
      </c>
      <c r="BJ49" s="63">
        <f t="shared" ref="BJ49" si="105">BJ47/BJ$2</f>
        <v>5.5343390530986955E-10</v>
      </c>
      <c r="BK49" s="63">
        <f t="shared" si="56"/>
        <v>4.2114954848030928E-5</v>
      </c>
      <c r="BL49" s="63">
        <f t="shared" si="57"/>
        <v>4.6324451520703917E-3</v>
      </c>
      <c r="BM49" s="63">
        <f t="shared" si="58"/>
        <v>7.2974913509977563E-2</v>
      </c>
      <c r="BN49" s="63">
        <f t="shared" si="59"/>
        <v>0.37104679457930351</v>
      </c>
      <c r="BO49" s="64">
        <f t="shared" si="60"/>
        <v>1.0067669933317258</v>
      </c>
      <c r="BP49" s="63">
        <f t="shared" si="61"/>
        <v>1.8580997954921121</v>
      </c>
      <c r="BQ49" s="66"/>
      <c r="BR49" s="67"/>
    </row>
    <row r="50" spans="1:70">
      <c r="A50" s="34">
        <f t="shared" si="77"/>
        <v>0.45000000000000046</v>
      </c>
      <c r="B50" s="34">
        <f t="shared" si="70"/>
        <v>-10.838075365384995</v>
      </c>
      <c r="C50" s="35">
        <f t="shared" si="8"/>
        <v>0.18063458942308325</v>
      </c>
      <c r="E50" s="34">
        <f t="shared" si="63"/>
        <v>0.45000000000000046</v>
      </c>
      <c r="F50" s="34">
        <f t="shared" si="78"/>
        <v>-10.838075365384995</v>
      </c>
      <c r="G50" s="34">
        <f t="shared" si="79"/>
        <v>-10.83812302515188</v>
      </c>
      <c r="H50" s="34">
        <f t="shared" si="80"/>
        <v>0.22259487249425655</v>
      </c>
      <c r="I50" s="34">
        <f t="shared" si="81"/>
        <v>32.063785717538437</v>
      </c>
      <c r="J50" s="32"/>
      <c r="K50" s="34">
        <f t="shared" si="13"/>
        <v>0.45000000000000046</v>
      </c>
      <c r="L50" s="34">
        <f t="shared" si="71"/>
        <v>26.661924634615005</v>
      </c>
      <c r="M50" s="35">
        <f t="shared" si="14"/>
        <v>-0.44436541057691675</v>
      </c>
      <c r="N50"/>
      <c r="O50" s="34">
        <f t="shared" si="64"/>
        <v>1.2434377176301039</v>
      </c>
      <c r="P50" s="34">
        <f t="shared" si="82"/>
        <v>0</v>
      </c>
      <c r="Q50" s="34">
        <f t="shared" si="83"/>
        <v>-2.4570045013661002E-5</v>
      </c>
      <c r="R50" s="34">
        <f t="shared" si="17"/>
        <v>1.2434377176301039</v>
      </c>
      <c r="S50" s="34">
        <f t="shared" si="18"/>
        <v>48.099785670518344</v>
      </c>
      <c r="T50" s="32"/>
      <c r="U50" s="34">
        <f t="shared" si="84"/>
        <v>0.45000000000000046</v>
      </c>
      <c r="V50" s="34">
        <f t="shared" si="72"/>
        <v>35.315770788461165</v>
      </c>
      <c r="W50" s="35">
        <f t="shared" si="20"/>
        <v>-0.58859617980768608</v>
      </c>
      <c r="Y50" s="34">
        <f t="shared" si="65"/>
        <v>1.6381752761233028</v>
      </c>
      <c r="Z50" s="34">
        <f t="shared" si="85"/>
        <v>0</v>
      </c>
      <c r="AA50" s="34">
        <f t="shared" si="86"/>
        <v>-1.9605320915161428E-5</v>
      </c>
      <c r="AB50" s="34">
        <f t="shared" si="87"/>
        <v>1.6381752761233028</v>
      </c>
      <c r="AC50" s="34">
        <f t="shared" si="88"/>
        <v>52.833664248986366</v>
      </c>
      <c r="AD50" s="32"/>
      <c r="AE50" s="34">
        <f t="shared" si="89"/>
        <v>0.45000000000000046</v>
      </c>
      <c r="AF50" s="34">
        <f t="shared" si="73"/>
        <v>40.590496063186436</v>
      </c>
      <c r="AG50" s="35">
        <f t="shared" si="26"/>
        <v>-0.6765082677197739</v>
      </c>
      <c r="AI50" s="34">
        <f t="shared" si="66"/>
        <v>1.9274622306927771</v>
      </c>
      <c r="AJ50" s="34">
        <f t="shared" si="90"/>
        <v>0</v>
      </c>
      <c r="AK50" s="34">
        <f t="shared" si="91"/>
        <v>-1.697051375515457E-5</v>
      </c>
      <c r="AL50" s="34">
        <f t="shared" si="92"/>
        <v>1.9274622306927771</v>
      </c>
      <c r="AM50" s="34">
        <f t="shared" si="93"/>
        <v>55.621485271894421</v>
      </c>
      <c r="AN50" s="32"/>
      <c r="AO50" s="34">
        <f t="shared" si="31"/>
        <v>0.45000000000000046</v>
      </c>
      <c r="AP50" s="34">
        <f t="shared" si="74"/>
        <v>43.867806987556179</v>
      </c>
      <c r="AQ50" s="35">
        <f t="shared" si="32"/>
        <v>-0.73113011645926962</v>
      </c>
      <c r="AS50" s="34">
        <f t="shared" si="67"/>
        <v>2.1297856921195502</v>
      </c>
      <c r="AT50" s="34">
        <f t="shared" si="94"/>
        <v>0</v>
      </c>
      <c r="AU50" s="34">
        <f t="shared" si="95"/>
        <v>-1.546567845878144E-5</v>
      </c>
      <c r="AV50" s="34">
        <f t="shared" si="35"/>
        <v>2.1297856921195502</v>
      </c>
      <c r="AW50" s="34">
        <f t="shared" si="36"/>
        <v>57.31760026911838</v>
      </c>
      <c r="AX50" s="32"/>
      <c r="AY50" s="34">
        <f t="shared" si="37"/>
        <v>0.45000000000000046</v>
      </c>
      <c r="AZ50" s="34">
        <f t="shared" si="75"/>
        <v>45.889197361887739</v>
      </c>
      <c r="BA50" s="35">
        <f t="shared" si="38"/>
        <v>-0.76481995603146236</v>
      </c>
      <c r="BC50" s="34">
        <f t="shared" si="68"/>
        <v>2.2643831358752888</v>
      </c>
      <c r="BD50" s="34">
        <f t="shared" si="96"/>
        <v>0</v>
      </c>
      <c r="BE50" s="34">
        <f t="shared" si="97"/>
        <v>-1.4584887068735952E-5</v>
      </c>
      <c r="BF50" s="34">
        <f t="shared" si="41"/>
        <v>2.2643831358752888</v>
      </c>
      <c r="BG50" s="34">
        <f t="shared" si="42"/>
        <v>58.35013978946143</v>
      </c>
      <c r="BI50" s="56" t="s">
        <v>70</v>
      </c>
      <c r="BJ50" s="57">
        <f t="shared" ref="BJ50" si="106">BJ48/BJ$2</f>
        <v>6.4557203027891149E-11</v>
      </c>
      <c r="BK50" s="57">
        <f t="shared" si="56"/>
        <v>4.9126438849324271E-6</v>
      </c>
      <c r="BL50" s="57">
        <f t="shared" si="57"/>
        <v>6.0208062746146878E-3</v>
      </c>
      <c r="BM50" s="57">
        <f t="shared" si="58"/>
        <v>0.19981257715857245</v>
      </c>
      <c r="BN50" s="57">
        <f t="shared" si="59"/>
        <v>1.9193983041719351</v>
      </c>
      <c r="BO50" s="58">
        <f t="shared" si="60"/>
        <v>9.295485256997301</v>
      </c>
      <c r="BP50" s="57">
        <f t="shared" si="61"/>
        <v>29.480031397393532</v>
      </c>
      <c r="BQ50" s="68"/>
      <c r="BR50" s="69"/>
    </row>
    <row r="51" spans="1:70">
      <c r="A51" s="34">
        <f t="shared" si="77"/>
        <v>0.40000000000000047</v>
      </c>
      <c r="B51" s="34">
        <f t="shared" si="70"/>
        <v>-8.3784557875578614</v>
      </c>
      <c r="C51" s="35">
        <f t="shared" si="8"/>
        <v>0.13964092979263101</v>
      </c>
      <c r="E51" s="34">
        <f t="shared" si="63"/>
        <v>0.40000000000000047</v>
      </c>
      <c r="F51" s="34">
        <f t="shared" si="78"/>
        <v>-8.3784557875578614</v>
      </c>
      <c r="G51" s="34">
        <f t="shared" si="79"/>
        <v>-8.3785065915498578</v>
      </c>
      <c r="H51" s="34">
        <f t="shared" si="80"/>
        <v>0.23508272759060675</v>
      </c>
      <c r="I51" s="34">
        <f t="shared" si="81"/>
        <v>30.450314021355641</v>
      </c>
      <c r="J51" s="32"/>
      <c r="K51" s="34">
        <f t="shared" si="13"/>
        <v>0.40000000000000047</v>
      </c>
      <c r="L51" s="34">
        <f t="shared" si="71"/>
        <v>29.121544212442139</v>
      </c>
      <c r="M51" s="35">
        <f t="shared" si="14"/>
        <v>-0.48535907020736896</v>
      </c>
      <c r="N51"/>
      <c r="O51" s="34">
        <f t="shared" si="64"/>
        <v>1.2434377176301039</v>
      </c>
      <c r="P51" s="34">
        <f t="shared" si="82"/>
        <v>0</v>
      </c>
      <c r="Q51" s="34">
        <f t="shared" si="83"/>
        <v>-2.4570045013661002E-5</v>
      </c>
      <c r="R51" s="34">
        <f t="shared" si="17"/>
        <v>1.2434377176301039</v>
      </c>
      <c r="S51" s="34">
        <f t="shared" si="18"/>
        <v>48.099785670518344</v>
      </c>
      <c r="T51" s="32"/>
      <c r="U51" s="34">
        <f t="shared" si="84"/>
        <v>0.40000000000000047</v>
      </c>
      <c r="V51" s="34">
        <f t="shared" si="72"/>
        <v>37.775390366288299</v>
      </c>
      <c r="W51" s="35">
        <f t="shared" si="20"/>
        <v>-0.62958983943813829</v>
      </c>
      <c r="Y51" s="34">
        <f t="shared" si="65"/>
        <v>1.6381752761233028</v>
      </c>
      <c r="Z51" s="34">
        <f t="shared" si="85"/>
        <v>0</v>
      </c>
      <c r="AA51" s="34">
        <f t="shared" si="86"/>
        <v>-1.9605320915161428E-5</v>
      </c>
      <c r="AB51" s="34">
        <f t="shared" si="87"/>
        <v>1.6381752761233028</v>
      </c>
      <c r="AC51" s="34">
        <f t="shared" si="88"/>
        <v>52.833664248986366</v>
      </c>
      <c r="AD51" s="32"/>
      <c r="AE51" s="34">
        <f t="shared" si="89"/>
        <v>0.40000000000000047</v>
      </c>
      <c r="AF51" s="34">
        <f t="shared" si="73"/>
        <v>43.050115641013569</v>
      </c>
      <c r="AG51" s="35">
        <f t="shared" si="26"/>
        <v>-0.71750192735022611</v>
      </c>
      <c r="AI51" s="34">
        <f t="shared" si="66"/>
        <v>1.9274622306927771</v>
      </c>
      <c r="AJ51" s="34">
        <f t="shared" si="90"/>
        <v>0</v>
      </c>
      <c r="AK51" s="34">
        <f t="shared" si="91"/>
        <v>-1.697051375515457E-5</v>
      </c>
      <c r="AL51" s="34">
        <f t="shared" si="92"/>
        <v>1.9274622306927771</v>
      </c>
      <c r="AM51" s="34">
        <f t="shared" si="93"/>
        <v>55.621485271894421</v>
      </c>
      <c r="AN51" s="32"/>
      <c r="AO51" s="34">
        <f t="shared" si="31"/>
        <v>0.40000000000000047</v>
      </c>
      <c r="AP51" s="34">
        <f t="shared" si="74"/>
        <v>46.327426565383313</v>
      </c>
      <c r="AQ51" s="35">
        <f t="shared" si="32"/>
        <v>-0.77212377608972182</v>
      </c>
      <c r="AS51" s="34">
        <f t="shared" si="67"/>
        <v>2.1297856921195502</v>
      </c>
      <c r="AT51" s="34">
        <f t="shared" si="94"/>
        <v>0</v>
      </c>
      <c r="AU51" s="34">
        <f t="shared" si="95"/>
        <v>-1.546567845878144E-5</v>
      </c>
      <c r="AV51" s="34">
        <f t="shared" si="35"/>
        <v>2.1297856921195502</v>
      </c>
      <c r="AW51" s="34">
        <f t="shared" si="36"/>
        <v>57.31760026911838</v>
      </c>
      <c r="AX51" s="32"/>
      <c r="AY51" s="34">
        <f t="shared" si="37"/>
        <v>0.40000000000000047</v>
      </c>
      <c r="AZ51" s="34">
        <f t="shared" si="75"/>
        <v>48.348816939714872</v>
      </c>
      <c r="BA51" s="35">
        <f t="shared" si="38"/>
        <v>-0.80581361566191456</v>
      </c>
      <c r="BC51" s="34">
        <f t="shared" si="68"/>
        <v>2.2643831358752888</v>
      </c>
      <c r="BD51" s="34">
        <f t="shared" si="96"/>
        <v>0</v>
      </c>
      <c r="BE51" s="34">
        <f t="shared" si="97"/>
        <v>-1.4584887068735952E-5</v>
      </c>
      <c r="BF51" s="34">
        <f t="shared" si="41"/>
        <v>2.2643831358752888</v>
      </c>
      <c r="BG51" s="34">
        <f t="shared" si="42"/>
        <v>58.35013978946143</v>
      </c>
      <c r="BI51" s="60" t="s">
        <v>71</v>
      </c>
      <c r="BJ51" s="63">
        <f t="shared" ref="BJ51" si="107">BJ49/BJ$2</f>
        <v>5.590817781942344E-11</v>
      </c>
      <c r="BK51" s="63">
        <f t="shared" si="56"/>
        <v>1.3091305958352196E-5</v>
      </c>
      <c r="BL51" s="63">
        <f t="shared" si="57"/>
        <v>2.3040628107748183E-3</v>
      </c>
      <c r="BM51" s="63">
        <f t="shared" si="58"/>
        <v>4.7818279635712641E-2</v>
      </c>
      <c r="BN51" s="63">
        <f t="shared" si="59"/>
        <v>0.28607147294849194</v>
      </c>
      <c r="BO51" s="64">
        <f t="shared" si="60"/>
        <v>0.85767917507845115</v>
      </c>
      <c r="BP51" s="63">
        <f t="shared" si="61"/>
        <v>1.6829799366742613</v>
      </c>
      <c r="BQ51" s="66"/>
      <c r="BR51" s="67"/>
    </row>
    <row r="52" spans="1:70">
      <c r="A52" s="34">
        <f t="shared" si="77"/>
        <v>0.35000000000000048</v>
      </c>
      <c r="B52" s="34">
        <f t="shared" si="70"/>
        <v>-5.7485449089133951</v>
      </c>
      <c r="C52" s="35">
        <f t="shared" si="8"/>
        <v>9.5809081815223254E-2</v>
      </c>
      <c r="E52" s="34">
        <f t="shared" si="63"/>
        <v>0.35000000000000048</v>
      </c>
      <c r="F52" s="34">
        <f t="shared" si="78"/>
        <v>-5.7485449089133951</v>
      </c>
      <c r="G52" s="34">
        <f t="shared" si="79"/>
        <v>-5.7485994070849671</v>
      </c>
      <c r="H52" s="34">
        <f t="shared" si="80"/>
        <v>0.24451857295213164</v>
      </c>
      <c r="I52" s="34">
        <f t="shared" si="81"/>
        <v>28.694413526794385</v>
      </c>
      <c r="J52" s="32"/>
      <c r="K52" s="34">
        <f t="shared" si="13"/>
        <v>0.35000000000000048</v>
      </c>
      <c r="L52" s="34">
        <f t="shared" si="71"/>
        <v>31.751455091086605</v>
      </c>
      <c r="M52" s="35">
        <f t="shared" si="14"/>
        <v>-0.5291909181847767</v>
      </c>
      <c r="N52"/>
      <c r="O52" s="34">
        <f t="shared" si="64"/>
        <v>1.2434377176301039</v>
      </c>
      <c r="P52" s="34">
        <f t="shared" si="82"/>
        <v>0</v>
      </c>
      <c r="Q52" s="34">
        <f t="shared" si="83"/>
        <v>-2.4570045013661002E-5</v>
      </c>
      <c r="R52" s="34">
        <f t="shared" si="17"/>
        <v>1.2434377176301039</v>
      </c>
      <c r="S52" s="34">
        <f t="shared" si="18"/>
        <v>48.099785670518344</v>
      </c>
      <c r="T52" s="32"/>
      <c r="U52" s="34">
        <f t="shared" si="84"/>
        <v>0.35000000000000048</v>
      </c>
      <c r="V52" s="34">
        <f t="shared" si="72"/>
        <v>40.405301244932765</v>
      </c>
      <c r="W52" s="35">
        <f t="shared" si="20"/>
        <v>-0.67342168741554609</v>
      </c>
      <c r="Y52" s="34">
        <f t="shared" si="65"/>
        <v>1.6381752761233028</v>
      </c>
      <c r="Z52" s="34">
        <f t="shared" si="85"/>
        <v>0</v>
      </c>
      <c r="AA52" s="34">
        <f t="shared" si="86"/>
        <v>-1.9605320915161428E-5</v>
      </c>
      <c r="AB52" s="34">
        <f t="shared" si="87"/>
        <v>1.6381752761233028</v>
      </c>
      <c r="AC52" s="34">
        <f t="shared" si="88"/>
        <v>52.833664248986366</v>
      </c>
      <c r="AD52" s="32"/>
      <c r="AE52" s="34">
        <f t="shared" si="89"/>
        <v>0.35000000000000048</v>
      </c>
      <c r="AF52" s="34">
        <f t="shared" si="73"/>
        <v>45.680026519658036</v>
      </c>
      <c r="AG52" s="35">
        <f t="shared" si="26"/>
        <v>-0.76133377532763391</v>
      </c>
      <c r="AI52" s="34">
        <f t="shared" si="66"/>
        <v>1.9274622306927771</v>
      </c>
      <c r="AJ52" s="34">
        <f t="shared" si="90"/>
        <v>0</v>
      </c>
      <c r="AK52" s="34">
        <f t="shared" si="91"/>
        <v>-1.697051375515457E-5</v>
      </c>
      <c r="AL52" s="34">
        <f t="shared" si="92"/>
        <v>1.9274622306927771</v>
      </c>
      <c r="AM52" s="34">
        <f t="shared" si="93"/>
        <v>55.621485271894421</v>
      </c>
      <c r="AN52" s="32"/>
      <c r="AO52" s="34">
        <f t="shared" si="31"/>
        <v>0.35000000000000048</v>
      </c>
      <c r="AP52" s="34">
        <f t="shared" si="74"/>
        <v>48.957337444027779</v>
      </c>
      <c r="AQ52" s="35">
        <f t="shared" si="32"/>
        <v>-0.81595562406712963</v>
      </c>
      <c r="AS52" s="34">
        <f t="shared" si="67"/>
        <v>2.1297856921195502</v>
      </c>
      <c r="AT52" s="34">
        <f t="shared" si="94"/>
        <v>0</v>
      </c>
      <c r="AU52" s="34">
        <f t="shared" si="95"/>
        <v>-1.546567845878144E-5</v>
      </c>
      <c r="AV52" s="34">
        <f t="shared" si="35"/>
        <v>2.1297856921195502</v>
      </c>
      <c r="AW52" s="34">
        <f t="shared" si="36"/>
        <v>57.31760026911838</v>
      </c>
      <c r="AX52" s="32"/>
      <c r="AY52" s="34">
        <f t="shared" si="37"/>
        <v>0.35000000000000048</v>
      </c>
      <c r="AZ52" s="34">
        <f t="shared" si="75"/>
        <v>50.978727818359339</v>
      </c>
      <c r="BA52" s="35">
        <f t="shared" si="38"/>
        <v>-0.84964546363932236</v>
      </c>
      <c r="BC52" s="34">
        <f t="shared" si="68"/>
        <v>2.2643831358752888</v>
      </c>
      <c r="BD52" s="34">
        <f t="shared" si="96"/>
        <v>0</v>
      </c>
      <c r="BE52" s="34">
        <f t="shared" si="97"/>
        <v>-1.4584887068735952E-5</v>
      </c>
      <c r="BF52" s="34">
        <f t="shared" si="41"/>
        <v>2.2643831358752888</v>
      </c>
      <c r="BG52" s="34">
        <f t="shared" si="42"/>
        <v>58.35013978946143</v>
      </c>
      <c r="BI52" s="56" t="s">
        <v>72</v>
      </c>
      <c r="BJ52" s="57">
        <f t="shared" ref="BJ52" si="108">BJ50/BJ$2</f>
        <v>6.5216018602747402E-12</v>
      </c>
      <c r="BK52" s="57">
        <f t="shared" si="56"/>
        <v>1.5270804490743812E-6</v>
      </c>
      <c r="BL52" s="57">
        <f t="shared" si="57"/>
        <v>2.9945990449599578E-3</v>
      </c>
      <c r="BM52" s="57">
        <f t="shared" si="58"/>
        <v>0.13093120950386125</v>
      </c>
      <c r="BN52" s="57">
        <f t="shared" si="59"/>
        <v>1.4798270947788705</v>
      </c>
      <c r="BO52" s="58">
        <f t="shared" si="60"/>
        <v>7.9189566006644281</v>
      </c>
      <c r="BP52" s="57">
        <f t="shared" si="61"/>
        <v>26.701634376532724</v>
      </c>
      <c r="BQ52" s="68"/>
      <c r="BR52" s="69"/>
    </row>
    <row r="53" spans="1:70">
      <c r="A53" s="34">
        <f t="shared" si="77"/>
        <v>0.30000000000000049</v>
      </c>
      <c r="B53" s="34">
        <f t="shared" si="70"/>
        <v>-2.9161404046971668</v>
      </c>
      <c r="C53" s="35">
        <f t="shared" si="8"/>
        <v>4.8602340078286115E-2</v>
      </c>
      <c r="E53" s="34">
        <f t="shared" si="63"/>
        <v>0.30000000000000049</v>
      </c>
      <c r="F53" s="34">
        <f t="shared" si="78"/>
        <v>-2.9161404046971668</v>
      </c>
      <c r="G53" s="34">
        <f t="shared" si="79"/>
        <v>-2.9161993508625841</v>
      </c>
      <c r="H53" s="34">
        <f t="shared" si="80"/>
        <v>0.25052875137753622</v>
      </c>
      <c r="I53" s="34">
        <f t="shared" si="81"/>
        <v>26.765500576756118</v>
      </c>
      <c r="J53" s="32"/>
      <c r="K53" s="34">
        <f t="shared" si="13"/>
        <v>0.30000000000000049</v>
      </c>
      <c r="L53" s="34">
        <f t="shared" si="71"/>
        <v>34.583859595302833</v>
      </c>
      <c r="M53" s="35">
        <f t="shared" si="14"/>
        <v>-0.57639765992171388</v>
      </c>
      <c r="N53"/>
      <c r="O53" s="34">
        <f t="shared" si="64"/>
        <v>1.2434377176301039</v>
      </c>
      <c r="P53" s="34">
        <f t="shared" si="82"/>
        <v>0</v>
      </c>
      <c r="Q53" s="34">
        <f t="shared" si="83"/>
        <v>-2.4570045013661002E-5</v>
      </c>
      <c r="R53" s="34">
        <f t="shared" si="17"/>
        <v>1.2434377176301039</v>
      </c>
      <c r="S53" s="34">
        <f t="shared" si="18"/>
        <v>48.099785670518344</v>
      </c>
      <c r="T53" s="32"/>
      <c r="U53" s="34">
        <f t="shared" si="84"/>
        <v>0.30000000000000049</v>
      </c>
      <c r="V53" s="34">
        <f t="shared" si="72"/>
        <v>43.237705749148994</v>
      </c>
      <c r="W53" s="35">
        <f t="shared" si="20"/>
        <v>-0.72062842915248326</v>
      </c>
      <c r="Y53" s="34">
        <f t="shared" si="65"/>
        <v>1.6381752761233028</v>
      </c>
      <c r="Z53" s="34">
        <f t="shared" si="85"/>
        <v>0</v>
      </c>
      <c r="AA53" s="34">
        <f t="shared" si="86"/>
        <v>-1.9605320915161428E-5</v>
      </c>
      <c r="AB53" s="34">
        <f t="shared" si="87"/>
        <v>1.6381752761233028</v>
      </c>
      <c r="AC53" s="34">
        <f t="shared" si="88"/>
        <v>52.833664248986366</v>
      </c>
      <c r="AD53" s="32"/>
      <c r="AE53" s="34">
        <f t="shared" si="89"/>
        <v>0.30000000000000049</v>
      </c>
      <c r="AF53" s="34">
        <f t="shared" si="73"/>
        <v>48.512431023874264</v>
      </c>
      <c r="AG53" s="35">
        <f t="shared" si="26"/>
        <v>-0.80854051706457108</v>
      </c>
      <c r="AI53" s="34">
        <f t="shared" si="66"/>
        <v>1.9274622306927771</v>
      </c>
      <c r="AJ53" s="34">
        <f t="shared" si="90"/>
        <v>0</v>
      </c>
      <c r="AK53" s="34">
        <f t="shared" si="91"/>
        <v>-1.697051375515457E-5</v>
      </c>
      <c r="AL53" s="34">
        <f t="shared" si="92"/>
        <v>1.9274622306927771</v>
      </c>
      <c r="AM53" s="34">
        <f t="shared" si="93"/>
        <v>55.621485271894421</v>
      </c>
      <c r="AN53" s="32"/>
      <c r="AO53" s="34">
        <f t="shared" si="31"/>
        <v>0.30000000000000049</v>
      </c>
      <c r="AP53" s="34">
        <f t="shared" si="74"/>
        <v>51.789741948244007</v>
      </c>
      <c r="AQ53" s="35">
        <f t="shared" si="32"/>
        <v>-0.8631623658040668</v>
      </c>
      <c r="AS53" s="34">
        <f t="shared" si="67"/>
        <v>2.1297856921195502</v>
      </c>
      <c r="AT53" s="34">
        <f t="shared" si="94"/>
        <v>0</v>
      </c>
      <c r="AU53" s="34">
        <f t="shared" si="95"/>
        <v>-1.546567845878144E-5</v>
      </c>
      <c r="AV53" s="34">
        <f t="shared" si="35"/>
        <v>2.1297856921195502</v>
      </c>
      <c r="AW53" s="34">
        <f t="shared" si="36"/>
        <v>57.31760026911838</v>
      </c>
      <c r="AX53" s="32"/>
      <c r="AY53" s="34">
        <f t="shared" si="37"/>
        <v>0.30000000000000049</v>
      </c>
      <c r="AZ53" s="34">
        <f t="shared" si="75"/>
        <v>53.811132322575567</v>
      </c>
      <c r="BA53" s="35">
        <f t="shared" si="38"/>
        <v>-0.89685220537625943</v>
      </c>
      <c r="BC53" s="34">
        <f t="shared" si="68"/>
        <v>2.2643831358752888</v>
      </c>
      <c r="BD53" s="34">
        <f t="shared" si="96"/>
        <v>0</v>
      </c>
      <c r="BE53" s="34">
        <f t="shared" si="97"/>
        <v>-1.4584887068735952E-5</v>
      </c>
      <c r="BF53" s="34">
        <f t="shared" si="41"/>
        <v>2.2643831358752888</v>
      </c>
      <c r="BG53" s="34">
        <f t="shared" si="42"/>
        <v>58.35013978946143</v>
      </c>
      <c r="BI53" s="60" t="s">
        <v>73</v>
      </c>
      <c r="BJ53" s="63">
        <f t="shared" ref="BJ53" si="109">BJ51/BJ$2</f>
        <v>5.6478728843657802E-12</v>
      </c>
      <c r="BK53" s="63">
        <f t="shared" si="56"/>
        <v>4.0693927445395476E-6</v>
      </c>
      <c r="BL53" s="63">
        <f t="shared" si="57"/>
        <v>1.1459834410824966E-3</v>
      </c>
      <c r="BM53" s="63">
        <f t="shared" si="58"/>
        <v>3.1333889378389941E-2</v>
      </c>
      <c r="BN53" s="63">
        <f t="shared" si="59"/>
        <v>0.22055678375474777</v>
      </c>
      <c r="BO53" s="64">
        <f t="shared" si="60"/>
        <v>0.7306691342043935</v>
      </c>
      <c r="BP53" s="63">
        <f t="shared" si="61"/>
        <v>1.5243645546486604</v>
      </c>
      <c r="BQ53" s="66"/>
      <c r="BR53" s="67"/>
    </row>
    <row r="54" spans="1:70">
      <c r="A54" s="34">
        <f t="shared" si="77"/>
        <v>0.2500000000000005</v>
      </c>
      <c r="B54" s="34">
        <f t="shared" si="70"/>
        <v>0.164114100888753</v>
      </c>
      <c r="C54" s="35">
        <f t="shared" si="8"/>
        <v>-2.73523501481255E-3</v>
      </c>
      <c r="E54" s="34">
        <f t="shared" si="63"/>
        <v>0.25052875137753622</v>
      </c>
      <c r="F54" s="34">
        <f t="shared" si="78"/>
        <v>0.13003512050591937</v>
      </c>
      <c r="G54" s="34">
        <f t="shared" si="79"/>
        <v>0.12997070176235681</v>
      </c>
      <c r="H54" s="34">
        <f t="shared" si="80"/>
        <v>0.25254734275815893</v>
      </c>
      <c r="I54" s="34">
        <f t="shared" si="81"/>
        <v>24.644001569775671</v>
      </c>
      <c r="J54" s="32"/>
      <c r="K54" s="34">
        <f t="shared" si="13"/>
        <v>0.2500000000000005</v>
      </c>
      <c r="L54" s="34">
        <f t="shared" si="71"/>
        <v>37.664114100888753</v>
      </c>
      <c r="M54" s="35">
        <f t="shared" si="14"/>
        <v>-0.62773523501481254</v>
      </c>
      <c r="N54"/>
      <c r="O54" s="34">
        <f t="shared" si="64"/>
        <v>1.2434377176301039</v>
      </c>
      <c r="P54" s="34">
        <f t="shared" si="82"/>
        <v>0</v>
      </c>
      <c r="Q54" s="34">
        <f t="shared" si="83"/>
        <v>-2.4570045013661002E-5</v>
      </c>
      <c r="R54" s="34">
        <f t="shared" si="17"/>
        <v>1.2434377176301039</v>
      </c>
      <c r="S54" s="34">
        <f t="shared" si="18"/>
        <v>48.099785670518344</v>
      </c>
      <c r="T54" s="32"/>
      <c r="U54" s="34">
        <f t="shared" si="84"/>
        <v>0.2500000000000005</v>
      </c>
      <c r="V54" s="34">
        <f t="shared" si="72"/>
        <v>46.317960254734913</v>
      </c>
      <c r="W54" s="35">
        <f t="shared" si="20"/>
        <v>-0.77196600424558193</v>
      </c>
      <c r="Y54" s="34">
        <f t="shared" si="65"/>
        <v>1.6381752761233028</v>
      </c>
      <c r="Z54" s="34">
        <f t="shared" si="85"/>
        <v>0</v>
      </c>
      <c r="AA54" s="34">
        <f t="shared" si="86"/>
        <v>-1.9605320915161428E-5</v>
      </c>
      <c r="AB54" s="34">
        <f t="shared" si="87"/>
        <v>1.6381752761233028</v>
      </c>
      <c r="AC54" s="34">
        <f t="shared" si="88"/>
        <v>52.833664248986366</v>
      </c>
      <c r="AD54" s="32"/>
      <c r="AE54" s="34">
        <f t="shared" si="89"/>
        <v>0.2500000000000005</v>
      </c>
      <c r="AF54" s="34">
        <f t="shared" si="73"/>
        <v>51.592685529460184</v>
      </c>
      <c r="AG54" s="35">
        <f t="shared" si="26"/>
        <v>-0.85987809215766975</v>
      </c>
      <c r="AI54" s="34">
        <f t="shared" si="66"/>
        <v>1.9274622306927771</v>
      </c>
      <c r="AJ54" s="34">
        <f t="shared" si="90"/>
        <v>0</v>
      </c>
      <c r="AK54" s="34">
        <f t="shared" si="91"/>
        <v>-1.697051375515457E-5</v>
      </c>
      <c r="AL54" s="34">
        <f t="shared" si="92"/>
        <v>1.9274622306927771</v>
      </c>
      <c r="AM54" s="34">
        <f t="shared" si="93"/>
        <v>55.621485271894421</v>
      </c>
      <c r="AN54" s="32"/>
      <c r="AO54" s="34">
        <f t="shared" si="31"/>
        <v>0.2500000000000005</v>
      </c>
      <c r="AP54" s="34">
        <f t="shared" si="74"/>
        <v>54.869996453829927</v>
      </c>
      <c r="AQ54" s="35">
        <f t="shared" si="32"/>
        <v>-0.91449994089716546</v>
      </c>
      <c r="AS54" s="34">
        <f t="shared" si="67"/>
        <v>2.1297856921195502</v>
      </c>
      <c r="AT54" s="34">
        <f t="shared" si="94"/>
        <v>0</v>
      </c>
      <c r="AU54" s="34">
        <f t="shared" si="95"/>
        <v>-1.546567845878144E-5</v>
      </c>
      <c r="AV54" s="34">
        <f t="shared" si="35"/>
        <v>2.1297856921195502</v>
      </c>
      <c r="AW54" s="34">
        <f t="shared" si="36"/>
        <v>57.31760026911838</v>
      </c>
      <c r="AX54" s="32"/>
      <c r="AY54" s="34">
        <f t="shared" si="37"/>
        <v>0.2500000000000005</v>
      </c>
      <c r="AZ54" s="34">
        <f t="shared" si="75"/>
        <v>56.891386828161487</v>
      </c>
      <c r="BA54" s="35">
        <f t="shared" si="38"/>
        <v>-0.94818978046935809</v>
      </c>
      <c r="BC54" s="34">
        <f t="shared" si="68"/>
        <v>2.2643831358752888</v>
      </c>
      <c r="BD54" s="34">
        <f t="shared" si="96"/>
        <v>0</v>
      </c>
      <c r="BE54" s="34">
        <f t="shared" si="97"/>
        <v>-1.4584887068735952E-5</v>
      </c>
      <c r="BF54" s="34">
        <f t="shared" si="41"/>
        <v>2.2643831358752888</v>
      </c>
      <c r="BG54" s="34">
        <f t="shared" si="42"/>
        <v>58.35013978946143</v>
      </c>
      <c r="BI54" s="56" t="s">
        <v>74</v>
      </c>
      <c r="BJ54" s="57">
        <f t="shared" ref="BJ54" si="110">BJ52/BJ$2</f>
        <v>6.5881557485636156E-13</v>
      </c>
      <c r="BK54" s="57">
        <f t="shared" si="56"/>
        <v>4.7468832518017739E-7</v>
      </c>
      <c r="BL54" s="57">
        <f t="shared" si="57"/>
        <v>1.4894389606729191E-3</v>
      </c>
      <c r="BM54" s="57">
        <f t="shared" si="58"/>
        <v>8.5795308112858348E-2</v>
      </c>
      <c r="BN54" s="57">
        <f t="shared" si="59"/>
        <v>1.1409243332568388</v>
      </c>
      <c r="BO54" s="58">
        <f t="shared" si="60"/>
        <v>6.7462721858443073</v>
      </c>
      <c r="BP54" s="57">
        <f t="shared" si="61"/>
        <v>24.185092233011385</v>
      </c>
      <c r="BQ54" s="68"/>
      <c r="BR54" s="69"/>
    </row>
    <row r="55" spans="1:70">
      <c r="A55" s="34">
        <f t="shared" si="77"/>
        <v>0.20000000000000051</v>
      </c>
      <c r="B55" s="34">
        <f t="shared" si="70"/>
        <v>3.5603707669986377</v>
      </c>
      <c r="C55" s="35">
        <f t="shared" si="8"/>
        <v>-5.9339512783310629E-2</v>
      </c>
      <c r="E55" s="34">
        <f t="shared" si="63"/>
        <v>0.25254734275815893</v>
      </c>
      <c r="F55" s="34">
        <f t="shared" si="78"/>
        <v>2.5303602978610229E-4</v>
      </c>
      <c r="G55" s="34">
        <f t="shared" si="79"/>
        <v>1.8886767316317332E-4</v>
      </c>
      <c r="H55" s="34">
        <f t="shared" si="80"/>
        <v>0.25255128607294997</v>
      </c>
      <c r="I55" s="34">
        <f t="shared" si="81"/>
        <v>24.735432148286076</v>
      </c>
      <c r="J55" s="32"/>
      <c r="K55" s="34">
        <f t="shared" si="13"/>
        <v>0.20000000000000051</v>
      </c>
      <c r="L55" s="34">
        <f t="shared" si="71"/>
        <v>41.060370766998638</v>
      </c>
      <c r="M55" s="35">
        <f t="shared" si="14"/>
        <v>-0.68433951278331062</v>
      </c>
      <c r="N55"/>
      <c r="O55" s="34">
        <f t="shared" si="64"/>
        <v>1.2434377176301039</v>
      </c>
      <c r="P55" s="34">
        <f t="shared" si="82"/>
        <v>0</v>
      </c>
      <c r="Q55" s="34">
        <f t="shared" si="83"/>
        <v>-2.4570045013661002E-5</v>
      </c>
      <c r="R55" s="34">
        <f t="shared" si="17"/>
        <v>1.2434377176301039</v>
      </c>
      <c r="S55" s="34">
        <f t="shared" si="18"/>
        <v>48.099785670518344</v>
      </c>
      <c r="T55" s="32"/>
      <c r="U55" s="34">
        <f t="shared" si="84"/>
        <v>0.20000000000000051</v>
      </c>
      <c r="V55" s="34">
        <f t="shared" si="72"/>
        <v>49.714216920844798</v>
      </c>
      <c r="W55" s="35">
        <f t="shared" si="20"/>
        <v>-0.82857028201408001</v>
      </c>
      <c r="Y55" s="34">
        <f t="shared" si="65"/>
        <v>1.6381752761233028</v>
      </c>
      <c r="Z55" s="34">
        <f t="shared" si="85"/>
        <v>0</v>
      </c>
      <c r="AA55" s="34">
        <f t="shared" si="86"/>
        <v>-1.9605320915161428E-5</v>
      </c>
      <c r="AB55" s="34">
        <f t="shared" si="87"/>
        <v>1.6381752761233028</v>
      </c>
      <c r="AC55" s="34">
        <f t="shared" si="88"/>
        <v>52.833664248986366</v>
      </c>
      <c r="AD55" s="32"/>
      <c r="AE55" s="34">
        <f t="shared" si="89"/>
        <v>0.20000000000000051</v>
      </c>
      <c r="AF55" s="34">
        <f t="shared" si="73"/>
        <v>54.988942195570068</v>
      </c>
      <c r="AG55" s="35">
        <f t="shared" si="26"/>
        <v>-0.91648236992616783</v>
      </c>
      <c r="AI55" s="34">
        <f t="shared" si="66"/>
        <v>1.9274622306927771</v>
      </c>
      <c r="AJ55" s="34">
        <f t="shared" si="90"/>
        <v>0</v>
      </c>
      <c r="AK55" s="34">
        <f t="shared" si="91"/>
        <v>-1.697051375515457E-5</v>
      </c>
      <c r="AL55" s="34">
        <f t="shared" si="92"/>
        <v>1.9274622306927771</v>
      </c>
      <c r="AM55" s="34">
        <f t="shared" si="93"/>
        <v>55.621485271894421</v>
      </c>
      <c r="AN55" s="32"/>
      <c r="AO55" s="34">
        <f t="shared" si="31"/>
        <v>0.20000000000000051</v>
      </c>
      <c r="AP55" s="34">
        <f t="shared" si="74"/>
        <v>58.266253119939812</v>
      </c>
      <c r="AQ55" s="35">
        <f t="shared" si="32"/>
        <v>-0.97110421866566354</v>
      </c>
      <c r="AS55" s="34">
        <f t="shared" si="67"/>
        <v>2.1297856921195502</v>
      </c>
      <c r="AT55" s="34">
        <f t="shared" si="94"/>
        <v>0</v>
      </c>
      <c r="AU55" s="34">
        <f t="shared" si="95"/>
        <v>-1.546567845878144E-5</v>
      </c>
      <c r="AV55" s="34">
        <f t="shared" si="35"/>
        <v>2.1297856921195502</v>
      </c>
      <c r="AW55" s="34">
        <f t="shared" si="36"/>
        <v>57.31760026911838</v>
      </c>
      <c r="AX55" s="32"/>
      <c r="AY55" s="34">
        <f t="shared" si="37"/>
        <v>0.20000000000000051</v>
      </c>
      <c r="AZ55" s="34">
        <f t="shared" si="75"/>
        <v>60.287643494271371</v>
      </c>
      <c r="BA55" s="35">
        <f t="shared" si="38"/>
        <v>-1.0047940582378563</v>
      </c>
      <c r="BC55" s="34">
        <f t="shared" si="68"/>
        <v>2.2643831358752888</v>
      </c>
      <c r="BD55" s="34">
        <f t="shared" si="96"/>
        <v>0</v>
      </c>
      <c r="BE55" s="34">
        <f t="shared" si="97"/>
        <v>-1.4584887068735952E-5</v>
      </c>
      <c r="BF55" s="34">
        <f t="shared" si="41"/>
        <v>2.2643831358752888</v>
      </c>
      <c r="BG55" s="34">
        <f t="shared" si="42"/>
        <v>58.35013978946143</v>
      </c>
      <c r="BI55" s="60" t="s">
        <v>75</v>
      </c>
      <c r="BJ55" s="63">
        <f t="shared" ref="BJ55" si="111">BJ53/BJ$2</f>
        <v>5.7055102423445779E-13</v>
      </c>
      <c r="BK55" s="63">
        <f t="shared" si="56"/>
        <v>1.2649583900944529E-6</v>
      </c>
      <c r="BL55" s="63">
        <f t="shared" si="57"/>
        <v>5.6998361376860477E-4</v>
      </c>
      <c r="BM55" s="63">
        <f t="shared" si="58"/>
        <v>2.0532161153784381E-2</v>
      </c>
      <c r="BN55" s="63">
        <f t="shared" si="59"/>
        <v>0.17004594816414045</v>
      </c>
      <c r="BO55" s="64">
        <f t="shared" si="60"/>
        <v>0.62246746708075862</v>
      </c>
      <c r="BP55" s="63">
        <f t="shared" si="61"/>
        <v>1.3806981561889859</v>
      </c>
      <c r="BQ55" s="66"/>
      <c r="BR55" s="67"/>
    </row>
    <row r="56" spans="1:70">
      <c r="A56" s="34">
        <f t="shared" si="77"/>
        <v>0.15000000000000052</v>
      </c>
      <c r="B56" s="34">
        <f t="shared" si="70"/>
        <v>7.3850700827148259</v>
      </c>
      <c r="C56" s="35">
        <f t="shared" si="8"/>
        <v>-0.12308450137858043</v>
      </c>
      <c r="E56" s="34">
        <f t="shared" si="63"/>
        <v>0.25255128607294997</v>
      </c>
      <c r="F56" s="34">
        <f t="shared" si="78"/>
        <v>7.1609917995374417E-10</v>
      </c>
      <c r="G56" s="34">
        <f t="shared" si="79"/>
        <v>-6.4167153972505275E-5</v>
      </c>
      <c r="H56" s="34">
        <f t="shared" si="80"/>
        <v>0.25255128608410976</v>
      </c>
      <c r="I56" s="34">
        <f t="shared" si="81"/>
        <v>24.73561031674112</v>
      </c>
      <c r="J56" s="32"/>
      <c r="K56" s="34">
        <f t="shared" si="13"/>
        <v>0.15000000000000052</v>
      </c>
      <c r="L56" s="34">
        <f t="shared" si="71"/>
        <v>44.885070082714826</v>
      </c>
      <c r="M56" s="35">
        <f t="shared" si="14"/>
        <v>-0.7480845013785804</v>
      </c>
      <c r="N56"/>
      <c r="O56" s="34">
        <f t="shared" si="64"/>
        <v>1.2434377176301039</v>
      </c>
      <c r="P56" s="34">
        <f t="shared" si="82"/>
        <v>0</v>
      </c>
      <c r="Q56" s="34">
        <f t="shared" si="83"/>
        <v>-2.4570045013661002E-5</v>
      </c>
      <c r="R56" s="34">
        <f t="shared" si="17"/>
        <v>1.2434377176301039</v>
      </c>
      <c r="S56" s="34">
        <f t="shared" si="18"/>
        <v>48.099785670518344</v>
      </c>
      <c r="T56" s="32"/>
      <c r="U56" s="34">
        <f t="shared" si="84"/>
        <v>0.15000000000000052</v>
      </c>
      <c r="V56" s="34">
        <f t="shared" si="72"/>
        <v>53.538916236560986</v>
      </c>
      <c r="W56" s="35">
        <f t="shared" si="20"/>
        <v>-0.89231527060934979</v>
      </c>
      <c r="Y56" s="34">
        <f t="shared" si="65"/>
        <v>1.6381752761233028</v>
      </c>
      <c r="Z56" s="34">
        <f t="shared" si="85"/>
        <v>0</v>
      </c>
      <c r="AA56" s="34">
        <f t="shared" si="86"/>
        <v>-1.9605320915161428E-5</v>
      </c>
      <c r="AB56" s="34">
        <f t="shared" si="87"/>
        <v>1.6381752761233028</v>
      </c>
      <c r="AC56" s="34">
        <f t="shared" si="88"/>
        <v>52.833664248986366</v>
      </c>
      <c r="AD56" s="32"/>
      <c r="AE56" s="34">
        <f t="shared" si="89"/>
        <v>0.15000000000000052</v>
      </c>
      <c r="AF56" s="34">
        <f t="shared" si="73"/>
        <v>58.813641511286257</v>
      </c>
      <c r="AG56" s="35">
        <f t="shared" si="26"/>
        <v>-0.98022735852143761</v>
      </c>
      <c r="AI56" s="34">
        <f t="shared" si="66"/>
        <v>1.9274622306927771</v>
      </c>
      <c r="AJ56" s="34">
        <f t="shared" si="90"/>
        <v>0</v>
      </c>
      <c r="AK56" s="34">
        <f t="shared" si="91"/>
        <v>-1.697051375515457E-5</v>
      </c>
      <c r="AL56" s="34">
        <f t="shared" si="92"/>
        <v>1.9274622306927771</v>
      </c>
      <c r="AM56" s="34">
        <f t="shared" si="93"/>
        <v>55.621485271894421</v>
      </c>
      <c r="AN56" s="32"/>
      <c r="AO56" s="34">
        <f t="shared" si="31"/>
        <v>0.15000000000000052</v>
      </c>
      <c r="AP56" s="34">
        <f t="shared" si="74"/>
        <v>62.090952435656</v>
      </c>
      <c r="AQ56" s="35">
        <f t="shared" si="32"/>
        <v>-1.0348492072609334</v>
      </c>
      <c r="AS56" s="34">
        <f t="shared" si="67"/>
        <v>2.1297856921195502</v>
      </c>
      <c r="AT56" s="34">
        <f t="shared" si="94"/>
        <v>0</v>
      </c>
      <c r="AU56" s="34">
        <f t="shared" si="95"/>
        <v>-1.546567845878144E-5</v>
      </c>
      <c r="AV56" s="34">
        <f t="shared" si="35"/>
        <v>2.1297856921195502</v>
      </c>
      <c r="AW56" s="34">
        <f t="shared" si="36"/>
        <v>57.31760026911838</v>
      </c>
      <c r="AX56" s="32"/>
      <c r="AY56" s="34">
        <f t="shared" si="37"/>
        <v>0.15000000000000052</v>
      </c>
      <c r="AZ56" s="34">
        <f t="shared" si="75"/>
        <v>64.112342809987553</v>
      </c>
      <c r="BA56" s="35">
        <f t="shared" si="38"/>
        <v>-1.0685390468331259</v>
      </c>
      <c r="BC56" s="34">
        <f t="shared" si="68"/>
        <v>2.2643831358752888</v>
      </c>
      <c r="BD56" s="34">
        <f t="shared" si="96"/>
        <v>0</v>
      </c>
      <c r="BE56" s="34">
        <f t="shared" si="97"/>
        <v>-1.4584887068735952E-5</v>
      </c>
      <c r="BF56" s="34">
        <f t="shared" si="41"/>
        <v>2.2643831358752888</v>
      </c>
      <c r="BG56" s="34">
        <f t="shared" si="42"/>
        <v>58.35013978946143</v>
      </c>
      <c r="BI56" s="56" t="s">
        <v>76</v>
      </c>
      <c r="BJ56" s="57">
        <f t="shared" ref="BJ56" si="112">BJ54/BJ$2</f>
        <v>6.6553888288886302E-14</v>
      </c>
      <c r="BK56" s="57">
        <f t="shared" si="56"/>
        <v>1.4755542591023408E-7</v>
      </c>
      <c r="BL56" s="57">
        <f t="shared" si="57"/>
        <v>7.4080983272339527E-4</v>
      </c>
      <c r="BM56" s="57">
        <f t="shared" si="58"/>
        <v>5.6219101023146215E-2</v>
      </c>
      <c r="BN56" s="57">
        <f t="shared" si="59"/>
        <v>0.87963542417235951</v>
      </c>
      <c r="BO56" s="57">
        <f t="shared" si="60"/>
        <v>5.7472455906221152</v>
      </c>
      <c r="BP56" s="57">
        <f t="shared" si="61"/>
        <v>21.905725996807721</v>
      </c>
      <c r="BQ56" s="68"/>
      <c r="BR56" s="69"/>
    </row>
    <row r="57" spans="1:70">
      <c r="A57" s="34">
        <f t="shared" si="77"/>
        <v>0.10000000000000052</v>
      </c>
      <c r="B57" s="34">
        <f t="shared" si="70"/>
        <v>11.853403890399282</v>
      </c>
      <c r="C57" s="35">
        <f t="shared" si="8"/>
        <v>-0.1975567315066547</v>
      </c>
      <c r="E57" s="34">
        <f t="shared" si="63"/>
        <v>0.25255128608410976</v>
      </c>
      <c r="F57" s="34">
        <f t="shared" si="78"/>
        <v>0</v>
      </c>
      <c r="G57" s="34">
        <f t="shared" si="79"/>
        <v>-6.416787008234337E-5</v>
      </c>
      <c r="H57" s="34">
        <f t="shared" si="80"/>
        <v>0.25255128608410976</v>
      </c>
      <c r="I57" s="34">
        <f t="shared" si="81"/>
        <v>24.735610317245364</v>
      </c>
      <c r="J57" s="32"/>
      <c r="K57" s="34">
        <f t="shared" si="13"/>
        <v>0.10000000000000052</v>
      </c>
      <c r="L57" s="34">
        <f t="shared" si="71"/>
        <v>49.353403890399278</v>
      </c>
      <c r="M57" s="35">
        <f t="shared" si="14"/>
        <v>-0.82255673150665465</v>
      </c>
      <c r="N57"/>
      <c r="O57" s="34">
        <f t="shared" si="64"/>
        <v>1.2434377176301039</v>
      </c>
      <c r="P57" s="34">
        <f t="shared" si="82"/>
        <v>0</v>
      </c>
      <c r="Q57" s="34">
        <f t="shared" si="83"/>
        <v>-2.4570045013661002E-5</v>
      </c>
      <c r="R57" s="34">
        <f t="shared" si="17"/>
        <v>1.2434377176301039</v>
      </c>
      <c r="S57" s="34">
        <f t="shared" si="18"/>
        <v>48.099785670518344</v>
      </c>
      <c r="T57" s="32"/>
      <c r="U57" s="34">
        <f t="shared" si="84"/>
        <v>0.10000000000000052</v>
      </c>
      <c r="V57" s="34">
        <f t="shared" si="72"/>
        <v>58.007250044245438</v>
      </c>
      <c r="W57" s="35">
        <f t="shared" si="20"/>
        <v>-0.96678750073742392</v>
      </c>
      <c r="Y57" s="34">
        <f t="shared" si="65"/>
        <v>1.6381752761233028</v>
      </c>
      <c r="Z57" s="34">
        <f t="shared" si="85"/>
        <v>0</v>
      </c>
      <c r="AA57" s="34">
        <f t="shared" si="86"/>
        <v>-1.9605320915161428E-5</v>
      </c>
      <c r="AB57" s="34">
        <f t="shared" si="87"/>
        <v>1.6381752761233028</v>
      </c>
      <c r="AC57" s="34">
        <f t="shared" si="88"/>
        <v>52.833664248986366</v>
      </c>
      <c r="AD57" s="32"/>
      <c r="AE57" s="34">
        <f t="shared" si="89"/>
        <v>0.10000000000000052</v>
      </c>
      <c r="AF57" s="34">
        <f t="shared" si="73"/>
        <v>63.281975318970709</v>
      </c>
      <c r="AG57" s="35">
        <f t="shared" si="26"/>
        <v>-1.0546995886495119</v>
      </c>
      <c r="AI57" s="34">
        <f t="shared" si="66"/>
        <v>1.9274622306927771</v>
      </c>
      <c r="AJ57" s="34">
        <f t="shared" si="90"/>
        <v>0</v>
      </c>
      <c r="AK57" s="34">
        <f t="shared" si="91"/>
        <v>-1.697051375515457E-5</v>
      </c>
      <c r="AL57" s="34">
        <f t="shared" si="92"/>
        <v>1.9274622306927771</v>
      </c>
      <c r="AM57" s="34">
        <f t="shared" si="93"/>
        <v>55.621485271894421</v>
      </c>
      <c r="AN57" s="32"/>
      <c r="AO57" s="34">
        <f t="shared" si="31"/>
        <v>0.10000000000000052</v>
      </c>
      <c r="AP57" s="34">
        <f t="shared" si="74"/>
        <v>66.559286243340452</v>
      </c>
      <c r="AQ57" s="35">
        <f t="shared" si="32"/>
        <v>-1.1093214373890075</v>
      </c>
      <c r="AS57" s="34">
        <f t="shared" si="67"/>
        <v>2.1297856921195502</v>
      </c>
      <c r="AT57" s="34">
        <f t="shared" si="94"/>
        <v>0</v>
      </c>
      <c r="AU57" s="34">
        <f t="shared" si="95"/>
        <v>-1.546567845878144E-5</v>
      </c>
      <c r="AV57" s="34">
        <f t="shared" si="35"/>
        <v>2.1297856921195502</v>
      </c>
      <c r="AW57" s="34">
        <f t="shared" si="36"/>
        <v>57.31760026911838</v>
      </c>
      <c r="AX57" s="32"/>
      <c r="AY57" s="34">
        <f t="shared" si="37"/>
        <v>0.10000000000000052</v>
      </c>
      <c r="AZ57" s="34">
        <f t="shared" si="75"/>
        <v>68.580676617672012</v>
      </c>
      <c r="BA57" s="35">
        <f t="shared" si="38"/>
        <v>-1.1430112769612002</v>
      </c>
      <c r="BC57" s="34">
        <f t="shared" si="68"/>
        <v>2.2643831358752888</v>
      </c>
      <c r="BD57" s="34">
        <f t="shared" si="96"/>
        <v>0</v>
      </c>
      <c r="BE57" s="34">
        <f t="shared" si="97"/>
        <v>-1.4584887068735952E-5</v>
      </c>
      <c r="BF57" s="34">
        <f t="shared" si="41"/>
        <v>2.2643831358752888</v>
      </c>
      <c r="BG57" s="34">
        <f t="shared" si="42"/>
        <v>58.35013978946143</v>
      </c>
      <c r="BI57" s="60" t="s">
        <v>77</v>
      </c>
      <c r="BJ57" s="63">
        <f t="shared" ref="BJ57" si="113">BJ55/BJ$2</f>
        <v>5.7637357978807198E-14</v>
      </c>
      <c r="BK57" s="63">
        <f t="shared" si="56"/>
        <v>3.9320847829628783E-7</v>
      </c>
      <c r="BL57" s="63">
        <f t="shared" si="57"/>
        <v>2.8349564951639697E-4</v>
      </c>
      <c r="BM57" s="63">
        <f t="shared" si="58"/>
        <v>1.345411150700355E-2</v>
      </c>
      <c r="BN57" s="63">
        <f t="shared" si="59"/>
        <v>0.13110285702748917</v>
      </c>
      <c r="BO57" s="63">
        <f t="shared" si="60"/>
        <v>0.53028892207939871</v>
      </c>
      <c r="BP57" s="63">
        <f t="shared" si="61"/>
        <v>1.2505718482433756</v>
      </c>
      <c r="BQ57" s="66"/>
      <c r="BR57" s="67"/>
    </row>
    <row r="58" spans="1:70">
      <c r="A58" s="34">
        <f t="shared" si="77"/>
        <v>5.0000000000000516E-2</v>
      </c>
      <c r="B58" s="34">
        <f t="shared" si="70"/>
        <v>17.511604375265826</v>
      </c>
      <c r="C58" s="35">
        <f t="shared" si="8"/>
        <v>-0.29186007292109711</v>
      </c>
      <c r="E58" s="34">
        <f t="shared" si="63"/>
        <v>0.25255128608410976</v>
      </c>
      <c r="F58" s="34">
        <f t="shared" si="78"/>
        <v>0</v>
      </c>
      <c r="G58" s="34">
        <f t="shared" si="79"/>
        <v>-6.416787008234337E-5</v>
      </c>
      <c r="H58" s="34">
        <f t="shared" si="80"/>
        <v>0.25255128608410976</v>
      </c>
      <c r="I58" s="34">
        <f t="shared" si="81"/>
        <v>24.735610317245364</v>
      </c>
      <c r="J58" s="32"/>
      <c r="K58" s="34">
        <f t="shared" si="13"/>
        <v>5.0000000000000516E-2</v>
      </c>
      <c r="L58" s="34">
        <f t="shared" si="71"/>
        <v>55.011604375265826</v>
      </c>
      <c r="M58" s="35">
        <f t="shared" si="14"/>
        <v>-0.91686007292109706</v>
      </c>
      <c r="N58"/>
      <c r="O58" s="34">
        <f t="shared" si="64"/>
        <v>1.2434377176301039</v>
      </c>
      <c r="P58" s="34">
        <f t="shared" si="82"/>
        <v>0</v>
      </c>
      <c r="Q58" s="34">
        <f t="shared" si="83"/>
        <v>-2.4570045013661002E-5</v>
      </c>
      <c r="R58" s="34">
        <f t="shared" si="17"/>
        <v>1.2434377176301039</v>
      </c>
      <c r="S58" s="34">
        <f t="shared" si="18"/>
        <v>48.099785670518344</v>
      </c>
      <c r="T58" s="32"/>
      <c r="U58" s="34">
        <f t="shared" si="84"/>
        <v>5.0000000000000516E-2</v>
      </c>
      <c r="V58" s="34">
        <f t="shared" si="72"/>
        <v>63.665450529111986</v>
      </c>
      <c r="W58" s="35">
        <f t="shared" si="20"/>
        <v>-1.0610908421518663</v>
      </c>
      <c r="Y58" s="34">
        <f t="shared" si="65"/>
        <v>1.6381752761233028</v>
      </c>
      <c r="Z58" s="34">
        <f t="shared" si="85"/>
        <v>0</v>
      </c>
      <c r="AA58" s="34">
        <f t="shared" si="86"/>
        <v>-1.9605320915161428E-5</v>
      </c>
      <c r="AB58" s="34">
        <f t="shared" si="87"/>
        <v>1.6381752761233028</v>
      </c>
      <c r="AC58" s="34">
        <f t="shared" si="88"/>
        <v>52.833664248986366</v>
      </c>
      <c r="AD58" s="32"/>
      <c r="AE58" s="34">
        <f t="shared" si="89"/>
        <v>5.0000000000000516E-2</v>
      </c>
      <c r="AF58" s="34">
        <f t="shared" si="73"/>
        <v>68.940175803837263</v>
      </c>
      <c r="AG58" s="35">
        <f t="shared" si="26"/>
        <v>-1.1490029300639544</v>
      </c>
      <c r="AI58" s="34">
        <f t="shared" si="66"/>
        <v>1.9274622306927771</v>
      </c>
      <c r="AJ58" s="34">
        <f t="shared" si="90"/>
        <v>0</v>
      </c>
      <c r="AK58" s="34">
        <f t="shared" si="91"/>
        <v>-1.697051375515457E-5</v>
      </c>
      <c r="AL58" s="34">
        <f t="shared" si="92"/>
        <v>1.9274622306927771</v>
      </c>
      <c r="AM58" s="34">
        <f t="shared" si="93"/>
        <v>55.621485271894421</v>
      </c>
      <c r="AN58" s="32"/>
      <c r="AO58" s="34">
        <f t="shared" si="31"/>
        <v>5.0000000000000516E-2</v>
      </c>
      <c r="AP58" s="34">
        <f t="shared" si="74"/>
        <v>72.217486728207007</v>
      </c>
      <c r="AQ58" s="35">
        <f t="shared" si="32"/>
        <v>-1.2036247788034502</v>
      </c>
      <c r="AS58" s="34">
        <f t="shared" si="67"/>
        <v>2.1297856921195502</v>
      </c>
      <c r="AT58" s="34">
        <f t="shared" si="94"/>
        <v>0</v>
      </c>
      <c r="AU58" s="34">
        <f t="shared" si="95"/>
        <v>-1.546567845878144E-5</v>
      </c>
      <c r="AV58" s="34">
        <f t="shared" si="35"/>
        <v>2.1297856921195502</v>
      </c>
      <c r="AW58" s="34">
        <f t="shared" si="36"/>
        <v>57.31760026911838</v>
      </c>
      <c r="AX58" s="32"/>
      <c r="AY58" s="34">
        <f t="shared" si="37"/>
        <v>5.0000000000000516E-2</v>
      </c>
      <c r="AZ58" s="34">
        <f t="shared" si="75"/>
        <v>74.238877102538567</v>
      </c>
      <c r="BA58" s="35">
        <f t="shared" si="38"/>
        <v>-1.2373146183756427</v>
      </c>
      <c r="BC58" s="34">
        <f t="shared" si="68"/>
        <v>2.2643831358752888</v>
      </c>
      <c r="BD58" s="34">
        <f t="shared" si="96"/>
        <v>0</v>
      </c>
      <c r="BE58" s="34">
        <f t="shared" si="97"/>
        <v>-1.4584887068735952E-5</v>
      </c>
      <c r="BF58" s="34">
        <f t="shared" si="41"/>
        <v>2.2643831358752888</v>
      </c>
      <c r="BG58" s="34">
        <f t="shared" si="42"/>
        <v>58.35013978946143</v>
      </c>
      <c r="BI58" s="56" t="s">
        <v>78</v>
      </c>
      <c r="BJ58" s="57">
        <f t="shared" ref="BJ58" si="114">BJ56/BJ$2</f>
        <v>6.723308032502544E-15</v>
      </c>
      <c r="BK58" s="57">
        <f t="shared" si="56"/>
        <v>4.5867156533260749E-8</v>
      </c>
      <c r="BL58" s="57">
        <f t="shared" si="57"/>
        <v>3.6846035503980699E-4</v>
      </c>
      <c r="BM58" s="57">
        <f t="shared" si="58"/>
        <v>3.6838696536798554E-2</v>
      </c>
      <c r="BN58" s="57">
        <f t="shared" si="59"/>
        <v>0.67818562274865812</v>
      </c>
      <c r="BO58" s="57">
        <f t="shared" si="60"/>
        <v>4.8961605712016611</v>
      </c>
      <c r="BP58" s="57">
        <f t="shared" si="61"/>
        <v>19.841182610510483</v>
      </c>
      <c r="BQ58" s="68"/>
      <c r="BR58" s="69"/>
    </row>
    <row r="59" spans="1:70">
      <c r="A59" s="34">
        <f t="shared" si="77"/>
        <v>5.134781488891349E-16</v>
      </c>
      <c r="B59" s="34">
        <f>IF(C58&lt;0,B58,$A$6-(180/PI()*ACOS(Radius/(Radius+A59)) + 180/PI()*ASIN(A59/(Radius+A59))))</f>
        <v>17.511604375265826</v>
      </c>
      <c r="C59" s="35">
        <f t="shared" si="8"/>
        <v>-0.29186007292109711</v>
      </c>
      <c r="E59" s="34">
        <f t="shared" si="63"/>
        <v>0.25255128608410976</v>
      </c>
      <c r="F59" s="34">
        <f t="shared" si="78"/>
        <v>0</v>
      </c>
      <c r="G59" s="34">
        <f t="shared" si="79"/>
        <v>-6.416787008234337E-5</v>
      </c>
      <c r="H59" s="41">
        <f t="shared" si="80"/>
        <v>0.25255128608410976</v>
      </c>
      <c r="I59" s="41">
        <f t="shared" si="81"/>
        <v>24.735610317245364</v>
      </c>
      <c r="J59" s="32"/>
      <c r="K59" s="34">
        <f t="shared" si="13"/>
        <v>5.134781488891349E-16</v>
      </c>
      <c r="L59" s="34">
        <f>IF(M58&lt;0,L58,$A$6-(180/PI()*ACOS(Radius/(Radius+K59)) + 180/PI()*ASIN(K59/(Radius+K59))))</f>
        <v>55.011604375265826</v>
      </c>
      <c r="M59" s="35">
        <f t="shared" si="14"/>
        <v>-0.91686007292109706</v>
      </c>
      <c r="N59"/>
      <c r="O59" s="34">
        <f t="shared" si="64"/>
        <v>1.2434377176301039</v>
      </c>
      <c r="P59" s="34">
        <f t="shared" si="82"/>
        <v>0</v>
      </c>
      <c r="Q59" s="34">
        <f t="shared" si="83"/>
        <v>-2.4570045013661002E-5</v>
      </c>
      <c r="R59" s="41">
        <f t="shared" si="17"/>
        <v>1.2434377176301039</v>
      </c>
      <c r="S59" s="41">
        <f t="shared" si="18"/>
        <v>48.099785670518344</v>
      </c>
      <c r="T59" s="32"/>
      <c r="U59" s="34">
        <f t="shared" si="84"/>
        <v>5.134781488891349E-16</v>
      </c>
      <c r="V59" s="34">
        <f>IF(W58&lt;0,V58,$A$6-(180/PI()*ACOS(Radius/(Radius+U59)) + 180/PI()*ASIN(U59/(Radius+U59))))</f>
        <v>63.665450529111986</v>
      </c>
      <c r="W59" s="35">
        <f t="shared" si="20"/>
        <v>-1.0610908421518663</v>
      </c>
      <c r="Y59" s="34">
        <f t="shared" si="65"/>
        <v>1.6381752761233028</v>
      </c>
      <c r="Z59" s="34">
        <f t="shared" si="85"/>
        <v>0</v>
      </c>
      <c r="AA59" s="34">
        <f t="shared" si="86"/>
        <v>-1.9605320915161428E-5</v>
      </c>
      <c r="AB59" s="41">
        <f t="shared" si="87"/>
        <v>1.6381752761233028</v>
      </c>
      <c r="AC59" s="41">
        <f t="shared" si="88"/>
        <v>52.833664248986366</v>
      </c>
      <c r="AD59" s="32"/>
      <c r="AE59" s="34">
        <f t="shared" si="89"/>
        <v>5.134781488891349E-16</v>
      </c>
      <c r="AF59" s="34">
        <f>IF(AG58&lt;0,AF58,$A$6-(180/PI()*ACOS(Radius/(Radius+AE59)) + 180/PI()*ASIN(AE59/(Radius+AE59))))</f>
        <v>68.940175803837263</v>
      </c>
      <c r="AG59" s="35">
        <f t="shared" si="26"/>
        <v>-1.1490029300639544</v>
      </c>
      <c r="AI59" s="34">
        <f t="shared" si="66"/>
        <v>1.9274622306927771</v>
      </c>
      <c r="AJ59" s="34">
        <f t="shared" si="90"/>
        <v>0</v>
      </c>
      <c r="AK59" s="34">
        <f t="shared" si="91"/>
        <v>-1.697051375515457E-5</v>
      </c>
      <c r="AL59" s="41">
        <f t="shared" si="92"/>
        <v>1.9274622306927771</v>
      </c>
      <c r="AM59" s="41">
        <f t="shared" si="93"/>
        <v>55.621485271894421</v>
      </c>
      <c r="AN59" s="32"/>
      <c r="AO59" s="34">
        <f t="shared" si="31"/>
        <v>5.134781488891349E-16</v>
      </c>
      <c r="AP59" s="34">
        <f t="shared" ref="AP59" si="115">IF(AQ58&lt;0,AP58,$A$6-(180/PI()*ACOS(Radius/(Radius+AO59)) + 180/PI()*ASIN(AO59/(Radius+AO59))))</f>
        <v>72.217486728207007</v>
      </c>
      <c r="AQ59" s="35">
        <f t="shared" si="32"/>
        <v>-1.2036247788034502</v>
      </c>
      <c r="AS59" s="34">
        <f t="shared" si="67"/>
        <v>2.1297856921195502</v>
      </c>
      <c r="AT59" s="34">
        <f t="shared" si="94"/>
        <v>0</v>
      </c>
      <c r="AU59" s="34">
        <f t="shared" si="95"/>
        <v>-1.546567845878144E-5</v>
      </c>
      <c r="AV59" s="41">
        <f t="shared" si="35"/>
        <v>2.1297856921195502</v>
      </c>
      <c r="AW59" s="41">
        <f t="shared" si="36"/>
        <v>57.31760026911838</v>
      </c>
      <c r="AX59" s="32"/>
      <c r="AY59" s="34">
        <f t="shared" si="37"/>
        <v>5.134781488891349E-16</v>
      </c>
      <c r="AZ59" s="34">
        <f t="shared" ref="AZ59" si="116">IF(BA58&lt;0,AZ58,$A$6-(180/PI()*ACOS(Radius/(Radius+AY59)) + 180/PI()*ASIN(AY59/(Radius+AY59))))</f>
        <v>74.238877102538567</v>
      </c>
      <c r="BA59" s="35">
        <f t="shared" si="38"/>
        <v>-1.2373146183756427</v>
      </c>
      <c r="BC59" s="34">
        <f t="shared" si="68"/>
        <v>2.2643831358752888</v>
      </c>
      <c r="BD59" s="34">
        <f t="shared" si="96"/>
        <v>0</v>
      </c>
      <c r="BE59" s="34">
        <f t="shared" si="97"/>
        <v>-1.4584887068735952E-5</v>
      </c>
      <c r="BF59" s="41">
        <f t="shared" si="41"/>
        <v>2.2643831358752888</v>
      </c>
      <c r="BG59" s="41">
        <f t="shared" si="42"/>
        <v>58.35013978946143</v>
      </c>
      <c r="BI59" s="60" t="s">
        <v>79</v>
      </c>
      <c r="BJ59" s="63">
        <f t="shared" ref="BJ59" si="117">BJ57/BJ$2</f>
        <v>5.8225555536151773E-15</v>
      </c>
      <c r="BK59" s="63">
        <f t="shared" si="56"/>
        <v>1.22227662676349E-7</v>
      </c>
      <c r="BL59" s="63">
        <f t="shared" si="57"/>
        <v>1.4100367335709296E-4</v>
      </c>
      <c r="BM59" s="63">
        <f t="shared" si="58"/>
        <v>8.8160771331916958E-3</v>
      </c>
      <c r="BN59" s="63">
        <f t="shared" si="59"/>
        <v>0.10107832210256032</v>
      </c>
      <c r="BO59" s="63">
        <f t="shared" si="60"/>
        <v>0.45176070357368092</v>
      </c>
      <c r="BP59" s="63">
        <f t="shared" si="61"/>
        <v>1.132709521345074</v>
      </c>
      <c r="BQ59" s="66"/>
      <c r="BR59" s="67"/>
    </row>
    <row r="60" spans="1:70">
      <c r="H60" s="42" t="s">
        <v>46</v>
      </c>
      <c r="I60" s="42" t="s">
        <v>26</v>
      </c>
      <c r="J60" s="32"/>
      <c r="K60"/>
      <c r="L60"/>
      <c r="M60"/>
      <c r="N60"/>
      <c r="O60"/>
      <c r="P60"/>
      <c r="Q60"/>
      <c r="R60" s="42" t="s">
        <v>33</v>
      </c>
      <c r="S60" s="42" t="s">
        <v>26</v>
      </c>
      <c r="T60" s="32"/>
      <c r="AB60" s="42" t="s">
        <v>33</v>
      </c>
      <c r="AC60" s="42" t="s">
        <v>26</v>
      </c>
      <c r="AD60" s="32"/>
      <c r="AL60" s="42" t="s">
        <v>33</v>
      </c>
      <c r="AM60" s="42" t="s">
        <v>26</v>
      </c>
      <c r="AN60" s="32"/>
      <c r="AV60" s="42" t="s">
        <v>33</v>
      </c>
      <c r="AW60" s="42" t="s">
        <v>26</v>
      </c>
      <c r="AX60" s="32"/>
      <c r="BF60" s="42" t="s">
        <v>46</v>
      </c>
      <c r="BG60" s="42" t="s">
        <v>26</v>
      </c>
    </row>
  </sheetData>
  <conditionalFormatting sqref="B9:B59 V9:V59 AF9:AF59 AP9:AP59 L9:L59 AZ9:AZ59">
    <cfRule type="cellIs" dxfId="1" priority="21" operator="lessThanOrEqual">
      <formula>0</formula>
    </cfRule>
    <cfRule type="cellIs" dxfId="0" priority="22" operator="greaterThanOrEqual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Fibonacci</vt:lpstr>
      <vt:lpstr>Fibo-Fehler</vt:lpstr>
      <vt:lpstr>Phi_100</vt:lpstr>
      <vt:lpstr>Spirale</vt:lpstr>
      <vt:lpstr>Kreis-im-Kreis</vt:lpstr>
      <vt:lpstr>KimK-Newton</vt:lpstr>
      <vt:lpstr>alphahalbe</vt:lpstr>
      <vt:lpstr>deltar</vt:lpstr>
      <vt:lpstr>'Fibo-Fehler'!Druckbereich</vt:lpstr>
      <vt:lpstr>Fibonacci!Druckbereich</vt:lpstr>
      <vt:lpstr>eps</vt:lpstr>
      <vt:lpstr>Gamma</vt:lpstr>
      <vt:lpstr>phi_GS</vt:lpstr>
      <vt:lpstr>Radius</vt:lpstr>
      <vt:lpstr>Rstrich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2017-02-13T11:41:27Z</cp:lastPrinted>
  <dcterms:created xsi:type="dcterms:W3CDTF">2017-01-24T08:32:48Z</dcterms:created>
  <dcterms:modified xsi:type="dcterms:W3CDTF">2017-02-13T11:42:52Z</dcterms:modified>
</cp:coreProperties>
</file>