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_4g1lt8b\04_Freizeit\MINT_Homepage\MINT_v1\Nat_4\"/>
    </mc:Choice>
  </mc:AlternateContent>
  <xr:revisionPtr revIDLastSave="0" documentId="8_{1A50AEDA-EB20-414C-9945-17408CCE4C80}" xr6:coauthVersionLast="45" xr6:coauthVersionMax="45" xr10:uidLastSave="{00000000-0000-0000-0000-000000000000}"/>
  <bookViews>
    <workbookView xWindow="-120" yWindow="-120" windowWidth="38640" windowHeight="21240" activeTab="2" xr2:uid="{B535932F-61C0-4BA4-84E2-866394FA6B8B}"/>
  </bookViews>
  <sheets>
    <sheet name="Deutschland" sheetId="1" r:id="rId1"/>
    <sheet name="D-Test" sheetId="7" r:id="rId2"/>
    <sheet name="Austria" sheetId="11" r:id="rId3"/>
    <sheet name="Denmark" sheetId="6" r:id="rId4"/>
    <sheet name="France" sheetId="8" r:id="rId5"/>
    <sheet name="Italy" sheetId="2" r:id="rId6"/>
    <sheet name="South Korea" sheetId="3" r:id="rId7"/>
    <sheet name="Spain" sheetId="4" r:id="rId8"/>
    <sheet name="Sweden" sheetId="5" r:id="rId9"/>
    <sheet name="UK" sheetId="9" r:id="rId10"/>
    <sheet name="USA" sheetId="10" r:id="rId11"/>
  </sheets>
  <definedNames>
    <definedName name="Ges_Bev" localSheetId="2">Austria!$A$3</definedName>
    <definedName name="Ges_Bev" localSheetId="3">Denmark!$A$3</definedName>
    <definedName name="Ges_Bev" localSheetId="1">'D-Test'!$A$3</definedName>
    <definedName name="Ges_Bev" localSheetId="4">France!$A$3</definedName>
    <definedName name="Ges_Bev" localSheetId="5">Italy!$A$3</definedName>
    <definedName name="Ges_Bev" localSheetId="6">'South Korea'!$A$3</definedName>
    <definedName name="Ges_Bev" localSheetId="7">Spain!$A$3</definedName>
    <definedName name="Ges_Bev" localSheetId="8">Sweden!$A$3</definedName>
    <definedName name="Ges_Bev" localSheetId="9">UK!$A$3</definedName>
    <definedName name="Ges_Bev" localSheetId="10">USA!$A$3</definedName>
    <definedName name="Ges_Bev">Deutschland!$A$3</definedName>
    <definedName name="leichte_F" localSheetId="2">Austria!$B$8</definedName>
    <definedName name="leichte_F" localSheetId="3">Denmark!$B$8</definedName>
    <definedName name="leichte_F" localSheetId="1">'D-Test'!$B$8</definedName>
    <definedName name="leichte_F" localSheetId="4">France!$B$8</definedName>
    <definedName name="leichte_F" localSheetId="5">Italy!$B$8</definedName>
    <definedName name="leichte_F" localSheetId="6">'South Korea'!$B$8</definedName>
    <definedName name="leichte_F" localSheetId="7">Spain!$B$8</definedName>
    <definedName name="leichte_F" localSheetId="8">Sweden!$B$8</definedName>
    <definedName name="leichte_F" localSheetId="9">UK!$B$8</definedName>
    <definedName name="leichte_F" localSheetId="10">USA!$B$8</definedName>
    <definedName name="leichte_F">Deutschland!$B$8</definedName>
    <definedName name="mittlere_F" localSheetId="2">Austria!$B$9</definedName>
    <definedName name="mittlere_F" localSheetId="3">Denmark!$B$9</definedName>
    <definedName name="mittlere_F" localSheetId="1">'D-Test'!$B$9</definedName>
    <definedName name="mittlere_F" localSheetId="4">France!$B$9</definedName>
    <definedName name="mittlere_F" localSheetId="5">Italy!$B$9</definedName>
    <definedName name="mittlere_F" localSheetId="6">'South Korea'!$B$9</definedName>
    <definedName name="mittlere_F" localSheetId="7">Spain!$B$9</definedName>
    <definedName name="mittlere_F" localSheetId="8">Sweden!$B$9</definedName>
    <definedName name="mittlere_F" localSheetId="9">UK!$B$9</definedName>
    <definedName name="mittlere_F" localSheetId="10">USA!$B$9</definedName>
    <definedName name="mittlere_F">Deutschland!$B$9</definedName>
    <definedName name="schwere_F" localSheetId="2">Austria!$B$10</definedName>
    <definedName name="schwere_F" localSheetId="3">Denmark!$B$10</definedName>
    <definedName name="schwere_F" localSheetId="1">'D-Test'!$B$10</definedName>
    <definedName name="schwere_F" localSheetId="4">France!$B$10</definedName>
    <definedName name="schwere_F" localSheetId="5">Italy!$B$10</definedName>
    <definedName name="schwere_F" localSheetId="6">'South Korea'!$B$10</definedName>
    <definedName name="schwere_F" localSheetId="7">Spain!$B$10</definedName>
    <definedName name="schwere_F" localSheetId="8">Sweden!$B$10</definedName>
    <definedName name="schwere_F" localSheetId="9">UK!$B$10</definedName>
    <definedName name="schwere_F" localSheetId="10">USA!$B$10</definedName>
    <definedName name="schwere_F">Deutschland!$B$10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6" l="1"/>
  <c r="P16" i="4"/>
  <c r="Q16" i="9"/>
  <c r="S52" i="10"/>
  <c r="S50" i="10"/>
  <c r="S52" i="9"/>
  <c r="S50" i="9"/>
  <c r="S52" i="5"/>
  <c r="S50" i="5"/>
  <c r="S52" i="4"/>
  <c r="S50" i="4"/>
  <c r="S52" i="2"/>
  <c r="S50" i="2"/>
  <c r="S52" i="8"/>
  <c r="S50" i="8"/>
  <c r="S52" i="6"/>
  <c r="S50" i="6"/>
  <c r="S52" i="11"/>
  <c r="S50" i="11"/>
  <c r="S52" i="1"/>
  <c r="S50" i="1"/>
  <c r="H6" i="11" l="1"/>
  <c r="I11" i="11"/>
  <c r="I12" i="11"/>
  <c r="I13" i="11" s="1"/>
  <c r="I14" i="11"/>
  <c r="I15" i="11" s="1"/>
  <c r="I16" i="11"/>
  <c r="B54" i="11" l="1"/>
  <c r="R52" i="11"/>
  <c r="Q52" i="11"/>
  <c r="P52" i="11"/>
  <c r="O52" i="11"/>
  <c r="N52" i="11"/>
  <c r="M52" i="11"/>
  <c r="L52" i="11"/>
  <c r="K52" i="11"/>
  <c r="R50" i="11"/>
  <c r="Q50" i="11"/>
  <c r="P50" i="11"/>
  <c r="O50" i="11"/>
  <c r="N50" i="11"/>
  <c r="M50" i="11"/>
  <c r="L50" i="11"/>
  <c r="K50" i="11"/>
  <c r="J50" i="11"/>
  <c r="I50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J47" i="11"/>
  <c r="K47" i="11" s="1"/>
  <c r="L47" i="11" s="1"/>
  <c r="M47" i="11" s="1"/>
  <c r="N47" i="11" s="1"/>
  <c r="O47" i="11" s="1"/>
  <c r="P47" i="11" s="1"/>
  <c r="Q47" i="11" s="1"/>
  <c r="R47" i="11" s="1"/>
  <c r="S47" i="11" s="1"/>
  <c r="T47" i="11" s="1"/>
  <c r="U47" i="11" s="1"/>
  <c r="V47" i="11" s="1"/>
  <c r="W47" i="11" s="1"/>
  <c r="X47" i="11" s="1"/>
  <c r="Y47" i="11" s="1"/>
  <c r="Z47" i="11" s="1"/>
  <c r="AA47" i="11" s="1"/>
  <c r="AB47" i="11" s="1"/>
  <c r="H47" i="11"/>
  <c r="G47" i="11" s="1"/>
  <c r="F47" i="11" s="1"/>
  <c r="E47" i="11" s="1"/>
  <c r="N17" i="11"/>
  <c r="L17" i="11"/>
  <c r="E17" i="11"/>
  <c r="Q16" i="11"/>
  <c r="R16" i="11" s="1"/>
  <c r="S16" i="11" s="1"/>
  <c r="T16" i="11" s="1"/>
  <c r="U16" i="11" s="1"/>
  <c r="V16" i="11" s="1"/>
  <c r="W16" i="11" s="1"/>
  <c r="X16" i="11" s="1"/>
  <c r="Y16" i="11" s="1"/>
  <c r="Z16" i="11" s="1"/>
  <c r="AA16" i="11" s="1"/>
  <c r="AB16" i="11" s="1"/>
  <c r="J11" i="11"/>
  <c r="K11" i="11" s="1"/>
  <c r="L11" i="11" s="1"/>
  <c r="M11" i="11" s="1"/>
  <c r="N11" i="11" s="1"/>
  <c r="O11" i="11" s="1"/>
  <c r="P11" i="11" s="1"/>
  <c r="Q11" i="11" s="1"/>
  <c r="R11" i="11" s="1"/>
  <c r="S11" i="11" s="1"/>
  <c r="T11" i="11" s="1"/>
  <c r="U11" i="11" s="1"/>
  <c r="V11" i="11" s="1"/>
  <c r="W11" i="11" s="1"/>
  <c r="X11" i="11" s="1"/>
  <c r="Y11" i="11" s="1"/>
  <c r="Z11" i="11" s="1"/>
  <c r="AA11" i="11" s="1"/>
  <c r="AB11" i="11" s="1"/>
  <c r="B9" i="11"/>
  <c r="B8" i="11" s="1"/>
  <c r="E5" i="11"/>
  <c r="D5" i="11"/>
  <c r="N54" i="11" l="1"/>
  <c r="F5" i="11"/>
  <c r="O16" i="10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B54" i="10"/>
  <c r="R52" i="10"/>
  <c r="Q52" i="10"/>
  <c r="P52" i="10"/>
  <c r="O52" i="10"/>
  <c r="N52" i="10"/>
  <c r="M52" i="10"/>
  <c r="L52" i="10"/>
  <c r="K52" i="10"/>
  <c r="J52" i="10"/>
  <c r="R50" i="10"/>
  <c r="Q50" i="10"/>
  <c r="P50" i="10"/>
  <c r="O50" i="10"/>
  <c r="N50" i="10"/>
  <c r="M50" i="10"/>
  <c r="L50" i="10"/>
  <c r="K50" i="10"/>
  <c r="J50" i="10"/>
  <c r="I50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J47" i="10"/>
  <c r="K47" i="10" s="1"/>
  <c r="L47" i="10" s="1"/>
  <c r="M47" i="10" s="1"/>
  <c r="N47" i="10" s="1"/>
  <c r="O47" i="10" s="1"/>
  <c r="P47" i="10" s="1"/>
  <c r="Q47" i="10" s="1"/>
  <c r="R47" i="10" s="1"/>
  <c r="S47" i="10" s="1"/>
  <c r="T47" i="10" s="1"/>
  <c r="U47" i="10" s="1"/>
  <c r="V47" i="10" s="1"/>
  <c r="W47" i="10" s="1"/>
  <c r="X47" i="10" s="1"/>
  <c r="Y47" i="10" s="1"/>
  <c r="Z47" i="10" s="1"/>
  <c r="AA47" i="10" s="1"/>
  <c r="AB47" i="10" s="1"/>
  <c r="H47" i="10"/>
  <c r="G47" i="10" s="1"/>
  <c r="F47" i="10" s="1"/>
  <c r="E47" i="10" s="1"/>
  <c r="N17" i="10"/>
  <c r="L17" i="10"/>
  <c r="E17" i="10"/>
  <c r="F16" i="10"/>
  <c r="G16" i="10" s="1"/>
  <c r="H16" i="10" s="1"/>
  <c r="I16" i="10" s="1"/>
  <c r="J16" i="10" s="1"/>
  <c r="K16" i="10" s="1"/>
  <c r="F14" i="10"/>
  <c r="F15" i="10" s="1"/>
  <c r="F12" i="10"/>
  <c r="F13" i="10" s="1"/>
  <c r="F11" i="10"/>
  <c r="G11" i="10" s="1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Y11" i="10" s="1"/>
  <c r="Z11" i="10" s="1"/>
  <c r="AA11" i="10" s="1"/>
  <c r="AB11" i="10" s="1"/>
  <c r="B9" i="10"/>
  <c r="B8" i="10" s="1"/>
  <c r="E6" i="10"/>
  <c r="E5" i="10" s="1"/>
  <c r="F7" i="10" s="1"/>
  <c r="D5" i="10"/>
  <c r="Q52" i="9"/>
  <c r="R52" i="9"/>
  <c r="Q50" i="9"/>
  <c r="R50" i="9"/>
  <c r="Q52" i="5"/>
  <c r="R52" i="5"/>
  <c r="Q50" i="5"/>
  <c r="R50" i="5"/>
  <c r="Q52" i="4"/>
  <c r="R52" i="4"/>
  <c r="Q50" i="4"/>
  <c r="R50" i="4"/>
  <c r="Q52" i="2"/>
  <c r="R52" i="2"/>
  <c r="Q50" i="2"/>
  <c r="R50" i="2"/>
  <c r="Q52" i="8"/>
  <c r="R52" i="8"/>
  <c r="Q50" i="8"/>
  <c r="R50" i="8"/>
  <c r="Q52" i="6"/>
  <c r="R52" i="6"/>
  <c r="Q50" i="6"/>
  <c r="R50" i="6"/>
  <c r="F1" i="11" l="1"/>
  <c r="N54" i="10"/>
  <c r="F9" i="10"/>
  <c r="F8" i="10"/>
  <c r="F10" i="10"/>
  <c r="G12" i="10" s="1"/>
  <c r="G13" i="10" s="1"/>
  <c r="F6" i="10"/>
  <c r="F5" i="10"/>
  <c r="F1" i="10" s="1"/>
  <c r="Q52" i="1"/>
  <c r="R52" i="1"/>
  <c r="Q50" i="1"/>
  <c r="R50" i="1"/>
  <c r="G5" i="11" l="1"/>
  <c r="G7" i="10"/>
  <c r="G14" i="10"/>
  <c r="G15" i="10" s="1"/>
  <c r="I50" i="1"/>
  <c r="H5" i="11" l="1"/>
  <c r="I7" i="11" s="1"/>
  <c r="G9" i="10"/>
  <c r="G8" i="10"/>
  <c r="G10" i="10"/>
  <c r="H12" i="10" s="1"/>
  <c r="H13" i="10" s="1"/>
  <c r="G5" i="10"/>
  <c r="H7" i="10" s="1"/>
  <c r="G6" i="10"/>
  <c r="P50" i="9"/>
  <c r="P52" i="9"/>
  <c r="P50" i="5"/>
  <c r="P52" i="5"/>
  <c r="P52" i="4"/>
  <c r="P50" i="4"/>
  <c r="P50" i="2"/>
  <c r="P52" i="2"/>
  <c r="P52" i="8"/>
  <c r="P50" i="8"/>
  <c r="P52" i="6"/>
  <c r="P50" i="6"/>
  <c r="I8" i="11" l="1"/>
  <c r="I9" i="11"/>
  <c r="I10" i="11"/>
  <c r="J12" i="11" s="1"/>
  <c r="J13" i="11" s="1"/>
  <c r="I6" i="11"/>
  <c r="H14" i="10"/>
  <c r="H15" i="10" s="1"/>
  <c r="H5" i="10" s="1"/>
  <c r="I7" i="10" s="1"/>
  <c r="H9" i="10"/>
  <c r="H8" i="10"/>
  <c r="H10" i="10"/>
  <c r="I12" i="10" s="1"/>
  <c r="I13" i="10" s="1"/>
  <c r="H6" i="10"/>
  <c r="P50" i="1"/>
  <c r="P52" i="1"/>
  <c r="J14" i="11" l="1"/>
  <c r="J15" i="11" s="1"/>
  <c r="I5" i="11"/>
  <c r="J7" i="11" s="1"/>
  <c r="J6" i="11" s="1"/>
  <c r="I14" i="10"/>
  <c r="I15" i="10" s="1"/>
  <c r="I9" i="10"/>
  <c r="I8" i="10"/>
  <c r="I10" i="10"/>
  <c r="J12" i="10" s="1"/>
  <c r="J13" i="10" s="1"/>
  <c r="I6" i="10"/>
  <c r="P11" i="7"/>
  <c r="Q11" i="7" s="1"/>
  <c r="R11" i="7" s="1"/>
  <c r="S11" i="7" s="1"/>
  <c r="T11" i="7" s="1"/>
  <c r="J9" i="11" l="1"/>
  <c r="J8" i="11"/>
  <c r="J10" i="11"/>
  <c r="K12" i="11" s="1"/>
  <c r="K13" i="11" s="1"/>
  <c r="J5" i="11"/>
  <c r="K7" i="11" s="1"/>
  <c r="I5" i="10"/>
  <c r="J7" i="10" s="1"/>
  <c r="J9" i="10" s="1"/>
  <c r="J14" i="10"/>
  <c r="J15" i="10" s="1"/>
  <c r="U11" i="7"/>
  <c r="K9" i="11" l="1"/>
  <c r="K8" i="11"/>
  <c r="K10" i="11"/>
  <c r="L12" i="11" s="1"/>
  <c r="L13" i="11" s="1"/>
  <c r="K6" i="11"/>
  <c r="K14" i="11"/>
  <c r="K15" i="11" s="1"/>
  <c r="J5" i="10"/>
  <c r="K7" i="10" s="1"/>
  <c r="K6" i="10" s="1"/>
  <c r="J6" i="10"/>
  <c r="J8" i="10"/>
  <c r="J10" i="10"/>
  <c r="K12" i="10" s="1"/>
  <c r="K13" i="10" s="1"/>
  <c r="O17" i="7"/>
  <c r="P17" i="7" s="1"/>
  <c r="Q17" i="7" s="1"/>
  <c r="R17" i="7" s="1"/>
  <c r="S17" i="7" s="1"/>
  <c r="T17" i="7" s="1"/>
  <c r="U17" i="7" s="1"/>
  <c r="V17" i="7" s="1"/>
  <c r="W17" i="7" s="1"/>
  <c r="X17" i="7" s="1"/>
  <c r="Y17" i="7" s="1"/>
  <c r="Z17" i="7" s="1"/>
  <c r="AA17" i="7" s="1"/>
  <c r="AB17" i="7" s="1"/>
  <c r="F17" i="7"/>
  <c r="G17" i="7" s="1"/>
  <c r="H17" i="7" s="1"/>
  <c r="I17" i="7" s="1"/>
  <c r="J17" i="7" s="1"/>
  <c r="K17" i="7" s="1"/>
  <c r="L14" i="11" l="1"/>
  <c r="L15" i="11" s="1"/>
  <c r="K5" i="11"/>
  <c r="L7" i="11" s="1"/>
  <c r="K8" i="10"/>
  <c r="K10" i="10"/>
  <c r="L12" i="10" s="1"/>
  <c r="L13" i="10" s="1"/>
  <c r="K9" i="10"/>
  <c r="K14" i="10"/>
  <c r="K15" i="10" s="1"/>
  <c r="K5" i="10" s="1"/>
  <c r="L7" i="10" s="1"/>
  <c r="F16" i="7"/>
  <c r="L9" i="11" l="1"/>
  <c r="L8" i="11"/>
  <c r="L10" i="11"/>
  <c r="M12" i="11" s="1"/>
  <c r="M13" i="11" s="1"/>
  <c r="L5" i="11"/>
  <c r="M7" i="11" s="1"/>
  <c r="L6" i="11"/>
  <c r="L14" i="10"/>
  <c r="L15" i="10" s="1"/>
  <c r="L5" i="10" s="1"/>
  <c r="M7" i="10" s="1"/>
  <c r="L10" i="10"/>
  <c r="M12" i="10" s="1"/>
  <c r="M13" i="10" s="1"/>
  <c r="L9" i="10"/>
  <c r="L8" i="10"/>
  <c r="L6" i="10"/>
  <c r="F6" i="4"/>
  <c r="F5" i="4" s="1"/>
  <c r="F1" i="4" s="1"/>
  <c r="E5" i="7"/>
  <c r="M9" i="11" l="1"/>
  <c r="M8" i="11"/>
  <c r="M10" i="11"/>
  <c r="N12" i="11" s="1"/>
  <c r="N13" i="11" s="1"/>
  <c r="M6" i="11"/>
  <c r="M14" i="11"/>
  <c r="M15" i="11" s="1"/>
  <c r="G7" i="4"/>
  <c r="G6" i="4" s="1"/>
  <c r="M14" i="10"/>
  <c r="M15" i="10" s="1"/>
  <c r="M5" i="10" s="1"/>
  <c r="N7" i="10" s="1"/>
  <c r="M9" i="10"/>
  <c r="M10" i="10"/>
  <c r="N12" i="10" s="1"/>
  <c r="N13" i="10" s="1"/>
  <c r="M8" i="10"/>
  <c r="M6" i="10"/>
  <c r="F7" i="7"/>
  <c r="E6" i="7"/>
  <c r="O53" i="7"/>
  <c r="O51" i="7"/>
  <c r="M5" i="11" l="1"/>
  <c r="N7" i="11" s="1"/>
  <c r="N6" i="11" s="1"/>
  <c r="N14" i="11"/>
  <c r="N15" i="11" s="1"/>
  <c r="N14" i="10"/>
  <c r="N15" i="10" s="1"/>
  <c r="N5" i="10" s="1"/>
  <c r="O7" i="10" s="1"/>
  <c r="N9" i="10"/>
  <c r="N8" i="10"/>
  <c r="N10" i="10"/>
  <c r="O12" i="10" s="1"/>
  <c r="O13" i="10" s="1"/>
  <c r="N6" i="10"/>
  <c r="F6" i="7"/>
  <c r="O54" i="9"/>
  <c r="O54" i="5"/>
  <c r="O54" i="8"/>
  <c r="N54" i="4"/>
  <c r="M54" i="2"/>
  <c r="N54" i="6"/>
  <c r="N54" i="1"/>
  <c r="B54" i="5"/>
  <c r="N5" i="11" l="1"/>
  <c r="O7" i="11" s="1"/>
  <c r="O6" i="11" s="1"/>
  <c r="N10" i="11"/>
  <c r="O12" i="11" s="1"/>
  <c r="O13" i="11" s="1"/>
  <c r="N9" i="11"/>
  <c r="N8" i="11"/>
  <c r="O9" i="10"/>
  <c r="O8" i="10"/>
  <c r="O10" i="10"/>
  <c r="P12" i="10" s="1"/>
  <c r="P13" i="10" s="1"/>
  <c r="O14" i="10"/>
  <c r="O15" i="10" s="1"/>
  <c r="O6" i="10"/>
  <c r="AG50" i="7"/>
  <c r="AG51" i="7"/>
  <c r="O14" i="11" l="1"/>
  <c r="O15" i="11" s="1"/>
  <c r="O5" i="11" s="1"/>
  <c r="P7" i="11" s="1"/>
  <c r="O9" i="11"/>
  <c r="O8" i="11"/>
  <c r="O10" i="11"/>
  <c r="P12" i="11" s="1"/>
  <c r="P13" i="11" s="1"/>
  <c r="P14" i="10"/>
  <c r="P15" i="10" s="1"/>
  <c r="O5" i="10"/>
  <c r="P7" i="10" s="1"/>
  <c r="AH29" i="7"/>
  <c r="AH30" i="7"/>
  <c r="AH31" i="7"/>
  <c r="AG45" i="7"/>
  <c r="AG46" i="7"/>
  <c r="AG47" i="7"/>
  <c r="AG48" i="7"/>
  <c r="AG49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24" i="7"/>
  <c r="AG25" i="7"/>
  <c r="AG26" i="7"/>
  <c r="AG27" i="7"/>
  <c r="AG28" i="7"/>
  <c r="AG29" i="7"/>
  <c r="AG30" i="7"/>
  <c r="AG31" i="7"/>
  <c r="AG23" i="7"/>
  <c r="AG22" i="7"/>
  <c r="P14" i="11" l="1"/>
  <c r="P15" i="11" s="1"/>
  <c r="P9" i="11"/>
  <c r="P8" i="11"/>
  <c r="P10" i="11"/>
  <c r="Q12" i="11" s="1"/>
  <c r="Q13" i="11" s="1"/>
  <c r="P6" i="11"/>
  <c r="P9" i="10"/>
  <c r="P8" i="10"/>
  <c r="P10" i="10"/>
  <c r="Q12" i="10" s="1"/>
  <c r="Q13" i="10" s="1"/>
  <c r="P5" i="10"/>
  <c r="Q7" i="10" s="1"/>
  <c r="P6" i="10"/>
  <c r="AD24" i="7"/>
  <c r="AD23" i="7"/>
  <c r="Q14" i="11" l="1"/>
  <c r="Q15" i="11" s="1"/>
  <c r="P5" i="11"/>
  <c r="Q7" i="11" s="1"/>
  <c r="Q9" i="10"/>
  <c r="Q8" i="10"/>
  <c r="Q10" i="10"/>
  <c r="R12" i="10" s="1"/>
  <c r="R13" i="10" s="1"/>
  <c r="Q6" i="10"/>
  <c r="Q14" i="10"/>
  <c r="Q15" i="10" s="1"/>
  <c r="AD25" i="7"/>
  <c r="AH28" i="7"/>
  <c r="Q16" i="6"/>
  <c r="R16" i="6" s="1"/>
  <c r="S16" i="6" s="1"/>
  <c r="T16" i="6" s="1"/>
  <c r="U16" i="6" s="1"/>
  <c r="V16" i="6" s="1"/>
  <c r="W16" i="6" s="1"/>
  <c r="X16" i="6" s="1"/>
  <c r="Y16" i="6" s="1"/>
  <c r="Z16" i="6" s="1"/>
  <c r="AA16" i="6" s="1"/>
  <c r="AB16" i="6" s="1"/>
  <c r="B54" i="9"/>
  <c r="B54" i="8"/>
  <c r="B54" i="4"/>
  <c r="B54" i="2"/>
  <c r="B54" i="1"/>
  <c r="B54" i="6"/>
  <c r="Q5" i="11" l="1"/>
  <c r="R7" i="11" s="1"/>
  <c r="Q10" i="11"/>
  <c r="R12" i="11" s="1"/>
  <c r="R13" i="11" s="1"/>
  <c r="Q9" i="11"/>
  <c r="Q8" i="11"/>
  <c r="Q6" i="11"/>
  <c r="Q5" i="10"/>
  <c r="R7" i="10" s="1"/>
  <c r="R6" i="10" s="1"/>
  <c r="R14" i="10"/>
  <c r="R15" i="10" s="1"/>
  <c r="AD26" i="7"/>
  <c r="AH27" i="7"/>
  <c r="G17" i="5"/>
  <c r="H16" i="9"/>
  <c r="P17" i="5"/>
  <c r="M17" i="5"/>
  <c r="L17" i="5"/>
  <c r="K17" i="3"/>
  <c r="I17" i="3"/>
  <c r="H17" i="3"/>
  <c r="P17" i="9"/>
  <c r="O17" i="9"/>
  <c r="N17" i="9"/>
  <c r="M17" i="9"/>
  <c r="L17" i="9"/>
  <c r="K17" i="9"/>
  <c r="I16" i="9"/>
  <c r="O52" i="9"/>
  <c r="O50" i="9"/>
  <c r="D17" i="9"/>
  <c r="O52" i="3"/>
  <c r="O50" i="3"/>
  <c r="D17" i="3"/>
  <c r="E16" i="3"/>
  <c r="E14" i="3"/>
  <c r="E15" i="3" s="1"/>
  <c r="E12" i="3"/>
  <c r="E13" i="3" s="1"/>
  <c r="E11" i="3"/>
  <c r="D6" i="3"/>
  <c r="O50" i="6"/>
  <c r="O52" i="6"/>
  <c r="O52" i="5"/>
  <c r="O50" i="5"/>
  <c r="G14" i="5"/>
  <c r="G15" i="5" s="1"/>
  <c r="G12" i="5"/>
  <c r="G13" i="5" s="1"/>
  <c r="G11" i="5"/>
  <c r="O52" i="8"/>
  <c r="O50" i="8"/>
  <c r="F17" i="8"/>
  <c r="P17" i="4"/>
  <c r="O17" i="4"/>
  <c r="N17" i="4"/>
  <c r="M17" i="4"/>
  <c r="L17" i="4"/>
  <c r="K17" i="4"/>
  <c r="J17" i="4"/>
  <c r="I17" i="4"/>
  <c r="G16" i="8"/>
  <c r="G14" i="8"/>
  <c r="G15" i="8" s="1"/>
  <c r="G12" i="8"/>
  <c r="G13" i="8" s="1"/>
  <c r="G11" i="8"/>
  <c r="F6" i="8"/>
  <c r="Q16" i="4"/>
  <c r="O52" i="4"/>
  <c r="O50" i="4"/>
  <c r="F17" i="4"/>
  <c r="G16" i="4"/>
  <c r="G14" i="4"/>
  <c r="G15" i="4" s="1"/>
  <c r="G12" i="4"/>
  <c r="G13" i="4" s="1"/>
  <c r="G11" i="4"/>
  <c r="P17" i="2"/>
  <c r="N17" i="2"/>
  <c r="M17" i="2"/>
  <c r="L17" i="2"/>
  <c r="K17" i="2"/>
  <c r="J17" i="2"/>
  <c r="E17" i="2"/>
  <c r="F16" i="2"/>
  <c r="F14" i="2"/>
  <c r="F15" i="2" s="1"/>
  <c r="F12" i="2"/>
  <c r="F13" i="2" s="1"/>
  <c r="F11" i="2"/>
  <c r="E6" i="2"/>
  <c r="O52" i="2"/>
  <c r="O50" i="2"/>
  <c r="H17" i="6"/>
  <c r="I16" i="6"/>
  <c r="I14" i="6"/>
  <c r="I15" i="6" s="1"/>
  <c r="I12" i="6"/>
  <c r="I13" i="6" s="1"/>
  <c r="I11" i="6"/>
  <c r="H6" i="6"/>
  <c r="E18" i="7"/>
  <c r="F15" i="7"/>
  <c r="F12" i="7"/>
  <c r="F13" i="7" s="1"/>
  <c r="F11" i="7"/>
  <c r="G11" i="7" s="1"/>
  <c r="H11" i="7" s="1"/>
  <c r="I11" i="7" s="1"/>
  <c r="J11" i="7" s="1"/>
  <c r="K52" i="1"/>
  <c r="N17" i="1"/>
  <c r="L17" i="1"/>
  <c r="E17" i="1"/>
  <c r="R9" i="11" l="1"/>
  <c r="R8" i="11"/>
  <c r="R10" i="11"/>
  <c r="S12" i="11" s="1"/>
  <c r="S13" i="11" s="1"/>
  <c r="R6" i="11"/>
  <c r="R14" i="11"/>
  <c r="R15" i="11" s="1"/>
  <c r="G5" i="4"/>
  <c r="G1" i="4" s="1"/>
  <c r="R5" i="10"/>
  <c r="S7" i="10" s="1"/>
  <c r="R10" i="10"/>
  <c r="S12" i="10" s="1"/>
  <c r="S13" i="10" s="1"/>
  <c r="R9" i="10"/>
  <c r="R8" i="10"/>
  <c r="AD27" i="7"/>
  <c r="AH26" i="7"/>
  <c r="F5" i="7"/>
  <c r="N52" i="9"/>
  <c r="M52" i="9"/>
  <c r="L52" i="9"/>
  <c r="K52" i="9"/>
  <c r="J52" i="9"/>
  <c r="I52" i="9"/>
  <c r="H52" i="9"/>
  <c r="G52" i="9"/>
  <c r="F52" i="9"/>
  <c r="E52" i="9"/>
  <c r="D52" i="9"/>
  <c r="N50" i="9"/>
  <c r="M50" i="9"/>
  <c r="L50" i="9"/>
  <c r="K50" i="9"/>
  <c r="J50" i="9"/>
  <c r="I50" i="9"/>
  <c r="H50" i="9"/>
  <c r="G50" i="9"/>
  <c r="F50" i="9"/>
  <c r="E50" i="9"/>
  <c r="D50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J47" i="9"/>
  <c r="K47" i="9" s="1"/>
  <c r="L47" i="9" s="1"/>
  <c r="M47" i="9" s="1"/>
  <c r="N47" i="9" s="1"/>
  <c r="O47" i="9" s="1"/>
  <c r="P47" i="9" s="1"/>
  <c r="Q47" i="9" s="1"/>
  <c r="R47" i="9" s="1"/>
  <c r="S47" i="9" s="1"/>
  <c r="T47" i="9" s="1"/>
  <c r="U47" i="9" s="1"/>
  <c r="V47" i="9" s="1"/>
  <c r="W47" i="9" s="1"/>
  <c r="X47" i="9" s="1"/>
  <c r="Y47" i="9" s="1"/>
  <c r="Z47" i="9" s="1"/>
  <c r="AA47" i="9" s="1"/>
  <c r="AB47" i="9" s="1"/>
  <c r="H47" i="9"/>
  <c r="G47" i="9" s="1"/>
  <c r="F47" i="9" s="1"/>
  <c r="E47" i="9" s="1"/>
  <c r="D47" i="9" s="1"/>
  <c r="R16" i="9"/>
  <c r="S16" i="9" s="1"/>
  <c r="T16" i="9" s="1"/>
  <c r="U16" i="9" s="1"/>
  <c r="V16" i="9" s="1"/>
  <c r="W16" i="9" s="1"/>
  <c r="X16" i="9" s="1"/>
  <c r="Y16" i="9" s="1"/>
  <c r="Z16" i="9" s="1"/>
  <c r="AA16" i="9" s="1"/>
  <c r="AB16" i="9" s="1"/>
  <c r="H11" i="9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B8" i="9"/>
  <c r="D5" i="9"/>
  <c r="S14" i="11" l="1"/>
  <c r="S15" i="11" s="1"/>
  <c r="R5" i="11"/>
  <c r="S7" i="11" s="1"/>
  <c r="S6" i="11" s="1"/>
  <c r="H7" i="4"/>
  <c r="H6" i="4" s="1"/>
  <c r="S8" i="10"/>
  <c r="S9" i="10"/>
  <c r="S10" i="10"/>
  <c r="T12" i="10" s="1"/>
  <c r="T13" i="10" s="1"/>
  <c r="S14" i="10"/>
  <c r="S15" i="10" s="1"/>
  <c r="S6" i="10"/>
  <c r="F1" i="7"/>
  <c r="G14" i="7"/>
  <c r="AD28" i="7"/>
  <c r="AH25" i="7"/>
  <c r="G7" i="7"/>
  <c r="G10" i="7" s="1"/>
  <c r="E5" i="9"/>
  <c r="N52" i="8"/>
  <c r="M52" i="8"/>
  <c r="L52" i="8"/>
  <c r="K52" i="8"/>
  <c r="J52" i="8"/>
  <c r="I52" i="8"/>
  <c r="H52" i="8"/>
  <c r="G52" i="8"/>
  <c r="F52" i="8"/>
  <c r="E52" i="8"/>
  <c r="D52" i="8"/>
  <c r="N50" i="8"/>
  <c r="M50" i="8"/>
  <c r="L50" i="8"/>
  <c r="K50" i="8"/>
  <c r="J50" i="8"/>
  <c r="I50" i="8"/>
  <c r="H50" i="8"/>
  <c r="G50" i="8"/>
  <c r="F50" i="8"/>
  <c r="E50" i="8"/>
  <c r="D50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L47" i="8"/>
  <c r="M47" i="8" s="1"/>
  <c r="N47" i="8" s="1"/>
  <c r="O47" i="8" s="1"/>
  <c r="P47" i="8" s="1"/>
  <c r="Q47" i="8" s="1"/>
  <c r="R47" i="8" s="1"/>
  <c r="S47" i="8" s="1"/>
  <c r="T47" i="8" s="1"/>
  <c r="U47" i="8" s="1"/>
  <c r="V47" i="8" s="1"/>
  <c r="W47" i="8" s="1"/>
  <c r="X47" i="8" s="1"/>
  <c r="Y47" i="8" s="1"/>
  <c r="Z47" i="8" s="1"/>
  <c r="AA47" i="8" s="1"/>
  <c r="AB47" i="8" s="1"/>
  <c r="K47" i="8"/>
  <c r="J47" i="8"/>
  <c r="H47" i="8"/>
  <c r="G47" i="8"/>
  <c r="F47" i="8" s="1"/>
  <c r="E47" i="8" s="1"/>
  <c r="D47" i="8" s="1"/>
  <c r="Q16" i="8"/>
  <c r="R16" i="8" s="1"/>
  <c r="S16" i="8" s="1"/>
  <c r="T16" i="8" s="1"/>
  <c r="U16" i="8" s="1"/>
  <c r="V16" i="8" s="1"/>
  <c r="W16" i="8" s="1"/>
  <c r="X16" i="8" s="1"/>
  <c r="Y16" i="8" s="1"/>
  <c r="Z16" i="8" s="1"/>
  <c r="AA16" i="8" s="1"/>
  <c r="AB16" i="8" s="1"/>
  <c r="H11" i="8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B9" i="8"/>
  <c r="B8" i="8" s="1"/>
  <c r="E5" i="8"/>
  <c r="D5" i="8"/>
  <c r="S5" i="11" l="1"/>
  <c r="T7" i="11" s="1"/>
  <c r="S9" i="11"/>
  <c r="S8" i="11"/>
  <c r="S10" i="11"/>
  <c r="T12" i="11" s="1"/>
  <c r="T13" i="11" s="1"/>
  <c r="S5" i="10"/>
  <c r="T7" i="10" s="1"/>
  <c r="T6" i="10" s="1"/>
  <c r="T14" i="10"/>
  <c r="T15" i="10" s="1"/>
  <c r="AD29" i="7"/>
  <c r="AH24" i="7"/>
  <c r="G6" i="7"/>
  <c r="F5" i="9"/>
  <c r="F5" i="8"/>
  <c r="G7" i="8" s="1"/>
  <c r="H16" i="8"/>
  <c r="O52" i="1"/>
  <c r="O50" i="1"/>
  <c r="T9" i="11" l="1"/>
  <c r="T8" i="11"/>
  <c r="T10" i="11"/>
  <c r="U12" i="11" s="1"/>
  <c r="U13" i="11" s="1"/>
  <c r="T6" i="11"/>
  <c r="T14" i="11"/>
  <c r="T15" i="11" s="1"/>
  <c r="T5" i="10"/>
  <c r="U7" i="10" s="1"/>
  <c r="T9" i="10"/>
  <c r="T8" i="10"/>
  <c r="T10" i="10"/>
  <c r="U12" i="10" s="1"/>
  <c r="U13" i="10" s="1"/>
  <c r="G6" i="8"/>
  <c r="G5" i="8"/>
  <c r="G1" i="8" s="1"/>
  <c r="AD30" i="7"/>
  <c r="AH23" i="7"/>
  <c r="G8" i="8"/>
  <c r="G10" i="8"/>
  <c r="H12" i="8" s="1"/>
  <c r="H13" i="8" s="1"/>
  <c r="G9" i="8"/>
  <c r="B9" i="6"/>
  <c r="B8" i="6" s="1"/>
  <c r="T5" i="11" l="1"/>
  <c r="U7" i="11" s="1"/>
  <c r="U6" i="11" s="1"/>
  <c r="H7" i="8"/>
  <c r="H9" i="8" s="1"/>
  <c r="H6" i="8"/>
  <c r="U14" i="11"/>
  <c r="U15" i="11" s="1"/>
  <c r="U14" i="10"/>
  <c r="U15" i="10" s="1"/>
  <c r="U8" i="10"/>
  <c r="U9" i="10"/>
  <c r="U10" i="10"/>
  <c r="V12" i="10" s="1"/>
  <c r="V13" i="10" s="1"/>
  <c r="U6" i="10"/>
  <c r="AD31" i="7"/>
  <c r="AD32" i="7" s="1"/>
  <c r="AH22" i="7"/>
  <c r="H12" i="9"/>
  <c r="H13" i="9" s="1"/>
  <c r="G5" i="9"/>
  <c r="H7" i="9" s="1"/>
  <c r="H14" i="8"/>
  <c r="H15" i="8" s="1"/>
  <c r="H5" i="8" s="1"/>
  <c r="I7" i="8" s="1"/>
  <c r="I6" i="8" s="1"/>
  <c r="U5" i="11" l="1"/>
  <c r="V7" i="11" s="1"/>
  <c r="V6" i="11" s="1"/>
  <c r="H10" i="8"/>
  <c r="I12" i="8" s="1"/>
  <c r="I13" i="8" s="1"/>
  <c r="U9" i="11"/>
  <c r="U8" i="11"/>
  <c r="U10" i="11"/>
  <c r="V12" i="11" s="1"/>
  <c r="V13" i="11" s="1"/>
  <c r="H8" i="8"/>
  <c r="V14" i="10"/>
  <c r="V15" i="10" s="1"/>
  <c r="H6" i="9"/>
  <c r="H5" i="9"/>
  <c r="H1" i="9" s="1"/>
  <c r="U5" i="10"/>
  <c r="V7" i="10" s="1"/>
  <c r="H14" i="9"/>
  <c r="H15" i="9" s="1"/>
  <c r="H10" i="9"/>
  <c r="I12" i="9" s="1"/>
  <c r="I13" i="9" s="1"/>
  <c r="H8" i="9"/>
  <c r="H9" i="9"/>
  <c r="I14" i="8"/>
  <c r="I15" i="8" s="1"/>
  <c r="I5" i="8" s="1"/>
  <c r="J7" i="8" s="1"/>
  <c r="F11" i="3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F14" i="1"/>
  <c r="F15" i="1" s="1"/>
  <c r="F12" i="1"/>
  <c r="F13" i="1" s="1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N52" i="3"/>
  <c r="N50" i="3"/>
  <c r="N52" i="2"/>
  <c r="N50" i="2"/>
  <c r="N52" i="4"/>
  <c r="N50" i="4"/>
  <c r="N52" i="5"/>
  <c r="N50" i="5"/>
  <c r="V10" i="11" l="1"/>
  <c r="W12" i="11" s="1"/>
  <c r="W13" i="11" s="1"/>
  <c r="V9" i="11"/>
  <c r="V8" i="11"/>
  <c r="V14" i="11"/>
  <c r="V15" i="11" s="1"/>
  <c r="V9" i="10"/>
  <c r="V8" i="10"/>
  <c r="V10" i="10"/>
  <c r="W12" i="10" s="1"/>
  <c r="W13" i="10" s="1"/>
  <c r="I7" i="9"/>
  <c r="V5" i="10"/>
  <c r="W7" i="10" s="1"/>
  <c r="V6" i="10"/>
  <c r="J6" i="8"/>
  <c r="I14" i="9"/>
  <c r="I15" i="9" s="1"/>
  <c r="I5" i="9" s="1"/>
  <c r="I9" i="8"/>
  <c r="I8" i="8"/>
  <c r="I10" i="8"/>
  <c r="J12" i="8" s="1"/>
  <c r="J13" i="8" s="1"/>
  <c r="K11" i="7"/>
  <c r="L11" i="7" s="1"/>
  <c r="M11" i="7" s="1"/>
  <c r="N11" i="7" s="1"/>
  <c r="O11" i="7" s="1"/>
  <c r="W14" i="11" l="1"/>
  <c r="W15" i="11" s="1"/>
  <c r="V5" i="11"/>
  <c r="W7" i="11" s="1"/>
  <c r="W9" i="10"/>
  <c r="W8" i="10"/>
  <c r="W10" i="10"/>
  <c r="X12" i="10" s="1"/>
  <c r="X13" i="10" s="1"/>
  <c r="W6" i="10"/>
  <c r="W14" i="10"/>
  <c r="W15" i="10" s="1"/>
  <c r="I6" i="9"/>
  <c r="J7" i="9"/>
  <c r="I8" i="9"/>
  <c r="I10" i="9"/>
  <c r="J12" i="9" s="1"/>
  <c r="J13" i="9" s="1"/>
  <c r="I9" i="9"/>
  <c r="V11" i="7"/>
  <c r="W11" i="7" s="1"/>
  <c r="X11" i="7" s="1"/>
  <c r="Y11" i="7" s="1"/>
  <c r="Z11" i="7" s="1"/>
  <c r="AA11" i="7" s="1"/>
  <c r="AB11" i="7" s="1"/>
  <c r="J14" i="9"/>
  <c r="J15" i="9" s="1"/>
  <c r="J5" i="9" s="1"/>
  <c r="K7" i="9" s="1"/>
  <c r="J14" i="8"/>
  <c r="J15" i="8" s="1"/>
  <c r="J5" i="8" s="1"/>
  <c r="K7" i="8" s="1"/>
  <c r="J9" i="8"/>
  <c r="J8" i="8"/>
  <c r="J10" i="8"/>
  <c r="K12" i="8" s="1"/>
  <c r="K13" i="8" s="1"/>
  <c r="G11" i="2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N52" i="6"/>
  <c r="N50" i="6"/>
  <c r="W8" i="11" l="1"/>
  <c r="W9" i="11"/>
  <c r="W10" i="11"/>
  <c r="X12" i="11" s="1"/>
  <c r="X13" i="11" s="1"/>
  <c r="W6" i="11"/>
  <c r="W5" i="11"/>
  <c r="X7" i="11" s="1"/>
  <c r="X14" i="10"/>
  <c r="X15" i="10" s="1"/>
  <c r="W5" i="10"/>
  <c r="X7" i="10" s="1"/>
  <c r="J6" i="9"/>
  <c r="K6" i="9" s="1"/>
  <c r="K6" i="8"/>
  <c r="J10" i="9"/>
  <c r="K12" i="9" s="1"/>
  <c r="K13" i="9" s="1"/>
  <c r="K14" i="8"/>
  <c r="K15" i="8" s="1"/>
  <c r="K5" i="8" s="1"/>
  <c r="L7" i="8" s="1"/>
  <c r="K9" i="8"/>
  <c r="K8" i="8"/>
  <c r="K10" i="8"/>
  <c r="L12" i="8" s="1"/>
  <c r="L13" i="8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N53" i="7"/>
  <c r="M53" i="7"/>
  <c r="L53" i="7"/>
  <c r="K53" i="7"/>
  <c r="J53" i="7"/>
  <c r="N51" i="7"/>
  <c r="M51" i="7"/>
  <c r="L51" i="7"/>
  <c r="K51" i="7"/>
  <c r="J51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K48" i="7"/>
  <c r="L48" i="7" s="1"/>
  <c r="M48" i="7" s="1"/>
  <c r="N48" i="7" s="1"/>
  <c r="O48" i="7" s="1"/>
  <c r="P48" i="7" s="1"/>
  <c r="Q48" i="7" s="1"/>
  <c r="R48" i="7" s="1"/>
  <c r="S48" i="7" s="1"/>
  <c r="T48" i="7" s="1"/>
  <c r="U48" i="7" s="1"/>
  <c r="V48" i="7" s="1"/>
  <c r="W48" i="7" s="1"/>
  <c r="X48" i="7" s="1"/>
  <c r="Y48" i="7" s="1"/>
  <c r="Z48" i="7" s="1"/>
  <c r="AA48" i="7" s="1"/>
  <c r="AB48" i="7" s="1"/>
  <c r="J48" i="7"/>
  <c r="H48" i="7"/>
  <c r="G48" i="7"/>
  <c r="F48" i="7" s="1"/>
  <c r="E48" i="7" s="1"/>
  <c r="B9" i="7"/>
  <c r="G9" i="7" s="1"/>
  <c r="D5" i="7"/>
  <c r="X14" i="11" l="1"/>
  <c r="X15" i="11" s="1"/>
  <c r="X5" i="11" s="1"/>
  <c r="Y7" i="11" s="1"/>
  <c r="X8" i="11"/>
  <c r="X10" i="11"/>
  <c r="Y12" i="11" s="1"/>
  <c r="Y13" i="11" s="1"/>
  <c r="X9" i="11"/>
  <c r="X6" i="11"/>
  <c r="X5" i="10"/>
  <c r="Y7" i="10" s="1"/>
  <c r="X9" i="10"/>
  <c r="X8" i="10"/>
  <c r="X10" i="10"/>
  <c r="Y12" i="10" s="1"/>
  <c r="Y13" i="10" s="1"/>
  <c r="X6" i="10"/>
  <c r="L6" i="8"/>
  <c r="J8" i="9"/>
  <c r="J9" i="9"/>
  <c r="L14" i="8"/>
  <c r="L15" i="8" s="1"/>
  <c r="L5" i="8" s="1"/>
  <c r="M7" i="8" s="1"/>
  <c r="B8" i="7"/>
  <c r="G8" i="7" s="1"/>
  <c r="B9" i="4"/>
  <c r="Y10" i="11" l="1"/>
  <c r="Z12" i="11" s="1"/>
  <c r="Z13" i="11" s="1"/>
  <c r="Y9" i="11"/>
  <c r="Y8" i="11"/>
  <c r="Y6" i="11"/>
  <c r="Y14" i="11"/>
  <c r="Y15" i="11" s="1"/>
  <c r="Y9" i="10"/>
  <c r="Y8" i="10"/>
  <c r="Y10" i="10"/>
  <c r="Z12" i="10" s="1"/>
  <c r="Z13" i="10" s="1"/>
  <c r="Y6" i="10"/>
  <c r="Y14" i="10"/>
  <c r="Y15" i="10" s="1"/>
  <c r="M6" i="8"/>
  <c r="K10" i="9"/>
  <c r="L12" i="9" s="1"/>
  <c r="L13" i="9" s="1"/>
  <c r="K8" i="9"/>
  <c r="K9" i="9"/>
  <c r="K14" i="9"/>
  <c r="K15" i="9" s="1"/>
  <c r="K5" i="9" s="1"/>
  <c r="L7" i="9" s="1"/>
  <c r="F8" i="7"/>
  <c r="F9" i="7"/>
  <c r="F10" i="7"/>
  <c r="G12" i="7" s="1"/>
  <c r="G13" i="7" s="1"/>
  <c r="L9" i="8"/>
  <c r="L8" i="8"/>
  <c r="L10" i="8"/>
  <c r="M12" i="8" s="1"/>
  <c r="M13" i="8" s="1"/>
  <c r="B9" i="1"/>
  <c r="N52" i="1"/>
  <c r="N50" i="1"/>
  <c r="Z14" i="11" l="1"/>
  <c r="Z15" i="11" s="1"/>
  <c r="Y5" i="11"/>
  <c r="Z7" i="11" s="1"/>
  <c r="Z6" i="11" s="1"/>
  <c r="Y5" i="10"/>
  <c r="Z7" i="10" s="1"/>
  <c r="Z6" i="10" s="1"/>
  <c r="Z14" i="10"/>
  <c r="Z15" i="10" s="1"/>
  <c r="L6" i="9"/>
  <c r="L14" i="9"/>
  <c r="L15" i="9" s="1"/>
  <c r="L5" i="9" s="1"/>
  <c r="M7" i="9" s="1"/>
  <c r="L8" i="9"/>
  <c r="L9" i="9"/>
  <c r="L10" i="9"/>
  <c r="M12" i="9" s="1"/>
  <c r="M13" i="9" s="1"/>
  <c r="M9" i="8"/>
  <c r="M8" i="8"/>
  <c r="M10" i="8"/>
  <c r="N12" i="8" s="1"/>
  <c r="N13" i="8" s="1"/>
  <c r="M14" i="8"/>
  <c r="M15" i="8" s="1"/>
  <c r="M5" i="8" s="1"/>
  <c r="N7" i="8" s="1"/>
  <c r="G15" i="7"/>
  <c r="M52" i="6"/>
  <c r="L52" i="6"/>
  <c r="K52" i="6"/>
  <c r="J52" i="6"/>
  <c r="M50" i="6"/>
  <c r="L50" i="6"/>
  <c r="K50" i="6"/>
  <c r="J50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Y47" i="6" s="1"/>
  <c r="Z47" i="6" s="1"/>
  <c r="AA47" i="6" s="1"/>
  <c r="AB47" i="6" s="1"/>
  <c r="H47" i="6"/>
  <c r="G47" i="6"/>
  <c r="F47" i="6" s="1"/>
  <c r="E47" i="6" s="1"/>
  <c r="N16" i="6"/>
  <c r="Z9" i="11" l="1"/>
  <c r="Z8" i="11"/>
  <c r="Z10" i="11"/>
  <c r="AA12" i="11" s="1"/>
  <c r="AA13" i="11" s="1"/>
  <c r="Z5" i="11"/>
  <c r="AA7" i="11" s="1"/>
  <c r="Z5" i="10"/>
  <c r="AA7" i="10" s="1"/>
  <c r="AA6" i="10" s="1"/>
  <c r="Z10" i="10"/>
  <c r="AA12" i="10" s="1"/>
  <c r="AA13" i="10" s="1"/>
  <c r="Z9" i="10"/>
  <c r="Z8" i="10"/>
  <c r="G16" i="7"/>
  <c r="G5" i="7" s="1"/>
  <c r="H14" i="7" s="1"/>
  <c r="M6" i="9"/>
  <c r="N6" i="8"/>
  <c r="H12" i="7"/>
  <c r="H13" i="7" s="1"/>
  <c r="M8" i="9"/>
  <c r="M10" i="9"/>
  <c r="N12" i="9" s="1"/>
  <c r="N13" i="9" s="1"/>
  <c r="M9" i="9"/>
  <c r="M14" i="9"/>
  <c r="M15" i="9" s="1"/>
  <c r="M5" i="9" s="1"/>
  <c r="N7" i="9" s="1"/>
  <c r="N14" i="8"/>
  <c r="N15" i="8" s="1"/>
  <c r="N5" i="8" s="1"/>
  <c r="O7" i="8" s="1"/>
  <c r="E5" i="6"/>
  <c r="D5" i="6"/>
  <c r="AA9" i="11" l="1"/>
  <c r="AA8" i="11"/>
  <c r="AA10" i="11"/>
  <c r="AB12" i="11" s="1"/>
  <c r="AB13" i="11" s="1"/>
  <c r="AA6" i="11"/>
  <c r="AA14" i="11"/>
  <c r="AA15" i="11" s="1"/>
  <c r="AA14" i="10"/>
  <c r="AA15" i="10" s="1"/>
  <c r="AA5" i="10" s="1"/>
  <c r="AA9" i="10"/>
  <c r="AA10" i="10"/>
  <c r="AB12" i="10" s="1"/>
  <c r="AB13" i="10" s="1"/>
  <c r="AA8" i="10"/>
  <c r="H7" i="7"/>
  <c r="N6" i="9"/>
  <c r="O6" i="8"/>
  <c r="H15" i="7"/>
  <c r="N14" i="9"/>
  <c r="N15" i="9" s="1"/>
  <c r="N5" i="9" s="1"/>
  <c r="O7" i="9" s="1"/>
  <c r="N10" i="8"/>
  <c r="O12" i="8" s="1"/>
  <c r="O13" i="8" s="1"/>
  <c r="N8" i="8"/>
  <c r="N9" i="8"/>
  <c r="J16" i="6"/>
  <c r="F5" i="6"/>
  <c r="F1" i="6" s="1"/>
  <c r="M52" i="5"/>
  <c r="L52" i="5"/>
  <c r="K52" i="5"/>
  <c r="J52" i="5"/>
  <c r="I52" i="5"/>
  <c r="H52" i="5"/>
  <c r="G52" i="5"/>
  <c r="F52" i="5"/>
  <c r="E52" i="5"/>
  <c r="D52" i="5"/>
  <c r="M50" i="5"/>
  <c r="L50" i="5"/>
  <c r="K50" i="5"/>
  <c r="J50" i="5"/>
  <c r="I50" i="5"/>
  <c r="H50" i="5"/>
  <c r="G50" i="5"/>
  <c r="F50" i="5"/>
  <c r="E50" i="5"/>
  <c r="D50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J47" i="5"/>
  <c r="K47" i="5" s="1"/>
  <c r="L47" i="5" s="1"/>
  <c r="M47" i="5" s="1"/>
  <c r="N47" i="5" s="1"/>
  <c r="O47" i="5" s="1"/>
  <c r="P47" i="5" s="1"/>
  <c r="Q47" i="5" s="1"/>
  <c r="R47" i="5" s="1"/>
  <c r="S47" i="5" s="1"/>
  <c r="T47" i="5" s="1"/>
  <c r="U47" i="5" s="1"/>
  <c r="V47" i="5" s="1"/>
  <c r="W47" i="5" s="1"/>
  <c r="X47" i="5" s="1"/>
  <c r="Y47" i="5" s="1"/>
  <c r="Z47" i="5" s="1"/>
  <c r="AA47" i="5" s="1"/>
  <c r="AB47" i="5" s="1"/>
  <c r="H47" i="5"/>
  <c r="G47" i="5" s="1"/>
  <c r="F47" i="5" s="1"/>
  <c r="E47" i="5" s="1"/>
  <c r="D47" i="5" s="1"/>
  <c r="Q16" i="5"/>
  <c r="R16" i="5" s="1"/>
  <c r="S16" i="5" s="1"/>
  <c r="T16" i="5" s="1"/>
  <c r="U16" i="5" s="1"/>
  <c r="V16" i="5" s="1"/>
  <c r="W16" i="5" s="1"/>
  <c r="X16" i="5" s="1"/>
  <c r="Y16" i="5" s="1"/>
  <c r="Z16" i="5" s="1"/>
  <c r="AA16" i="5" s="1"/>
  <c r="AB16" i="5" s="1"/>
  <c r="H11" i="5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B8" i="5"/>
  <c r="M52" i="4"/>
  <c r="L52" i="4"/>
  <c r="K52" i="4"/>
  <c r="J52" i="4"/>
  <c r="I52" i="4"/>
  <c r="H52" i="4"/>
  <c r="G52" i="4"/>
  <c r="F52" i="4"/>
  <c r="E52" i="4"/>
  <c r="D52" i="4"/>
  <c r="M50" i="4"/>
  <c r="L50" i="4"/>
  <c r="K50" i="4"/>
  <c r="J50" i="4"/>
  <c r="I50" i="4"/>
  <c r="H50" i="4"/>
  <c r="G50" i="4"/>
  <c r="F50" i="4"/>
  <c r="E50" i="4"/>
  <c r="D50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J47" i="4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H47" i="4"/>
  <c r="G47" i="4"/>
  <c r="F47" i="4" s="1"/>
  <c r="E47" i="4" s="1"/>
  <c r="D47" i="4" s="1"/>
  <c r="R16" i="4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H11" i="4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B8" i="4"/>
  <c r="D5" i="4"/>
  <c r="D50" i="3"/>
  <c r="D52" i="3"/>
  <c r="E50" i="3"/>
  <c r="F50" i="3"/>
  <c r="E52" i="3"/>
  <c r="F52" i="3"/>
  <c r="D47" i="3"/>
  <c r="M52" i="3"/>
  <c r="L52" i="3"/>
  <c r="K52" i="3"/>
  <c r="J52" i="3"/>
  <c r="I52" i="3"/>
  <c r="H52" i="3"/>
  <c r="G52" i="3"/>
  <c r="M50" i="3"/>
  <c r="L50" i="3"/>
  <c r="K50" i="3"/>
  <c r="J50" i="3"/>
  <c r="I50" i="3"/>
  <c r="H50" i="3"/>
  <c r="G50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J47" i="3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H47" i="3"/>
  <c r="G47" i="3" s="1"/>
  <c r="F47" i="3" s="1"/>
  <c r="E47" i="3" s="1"/>
  <c r="F16" i="3"/>
  <c r="B8" i="3"/>
  <c r="G50" i="2"/>
  <c r="H50" i="2"/>
  <c r="I50" i="2"/>
  <c r="G52" i="2"/>
  <c r="H52" i="2"/>
  <c r="I52" i="2"/>
  <c r="M52" i="2"/>
  <c r="L52" i="2"/>
  <c r="K52" i="2"/>
  <c r="J52" i="2"/>
  <c r="M50" i="2"/>
  <c r="L50" i="2"/>
  <c r="K50" i="2"/>
  <c r="J50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K47" i="2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J47" i="2"/>
  <c r="H47" i="2"/>
  <c r="G47" i="2" s="1"/>
  <c r="F47" i="2" s="1"/>
  <c r="E47" i="2" s="1"/>
  <c r="Q16" i="2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B8" i="2"/>
  <c r="AA5" i="11" l="1"/>
  <c r="AB14" i="11"/>
  <c r="AB15" i="11" s="1"/>
  <c r="AA1" i="10"/>
  <c r="AB7" i="10"/>
  <c r="AB10" i="10" s="1"/>
  <c r="AB14" i="10"/>
  <c r="AB15" i="10" s="1"/>
  <c r="H6" i="7"/>
  <c r="H9" i="7"/>
  <c r="H10" i="7"/>
  <c r="I12" i="7" s="1"/>
  <c r="I13" i="7" s="1"/>
  <c r="H8" i="7"/>
  <c r="H16" i="7"/>
  <c r="H5" i="7" s="1"/>
  <c r="O6" i="9"/>
  <c r="N10" i="9"/>
  <c r="O12" i="9" s="1"/>
  <c r="O13" i="9" s="1"/>
  <c r="N9" i="9"/>
  <c r="N8" i="9"/>
  <c r="O9" i="8"/>
  <c r="O8" i="8"/>
  <c r="O10" i="8"/>
  <c r="P12" i="8" s="1"/>
  <c r="P13" i="8" s="1"/>
  <c r="O14" i="8"/>
  <c r="O15" i="8" s="1"/>
  <c r="O5" i="8" s="1"/>
  <c r="P7" i="8" s="1"/>
  <c r="H16" i="5"/>
  <c r="I16" i="5" s="1"/>
  <c r="J16" i="5" s="1"/>
  <c r="H16" i="4"/>
  <c r="G16" i="2"/>
  <c r="H16" i="2" s="1"/>
  <c r="I16" i="2" s="1"/>
  <c r="G16" i="3"/>
  <c r="E5" i="5"/>
  <c r="D5" i="5"/>
  <c r="E5" i="4"/>
  <c r="D5" i="3"/>
  <c r="E7" i="3" s="1"/>
  <c r="E5" i="2"/>
  <c r="F7" i="2" s="1"/>
  <c r="D5" i="2"/>
  <c r="AA1" i="11" l="1"/>
  <c r="AB7" i="11"/>
  <c r="AB6" i="10"/>
  <c r="AB5" i="10"/>
  <c r="AB8" i="10"/>
  <c r="AB9" i="10"/>
  <c r="F6" i="2"/>
  <c r="F5" i="2"/>
  <c r="F1" i="2" s="1"/>
  <c r="E6" i="3"/>
  <c r="E5" i="3"/>
  <c r="F7" i="3" s="1"/>
  <c r="I15" i="7"/>
  <c r="I7" i="7"/>
  <c r="I9" i="7" s="1"/>
  <c r="I14" i="7"/>
  <c r="P6" i="8"/>
  <c r="O14" i="9"/>
  <c r="O15" i="9" s="1"/>
  <c r="O5" i="9" s="1"/>
  <c r="P7" i="9" s="1"/>
  <c r="E9" i="3"/>
  <c r="E8" i="3"/>
  <c r="E10" i="3"/>
  <c r="F8" i="2"/>
  <c r="F9" i="2"/>
  <c r="F10" i="2"/>
  <c r="G12" i="2" s="1"/>
  <c r="G13" i="2" s="1"/>
  <c r="P14" i="8"/>
  <c r="P15" i="8" s="1"/>
  <c r="P5" i="8" s="1"/>
  <c r="Q7" i="8" s="1"/>
  <c r="G5" i="6"/>
  <c r="F5" i="5"/>
  <c r="B8" i="1"/>
  <c r="H47" i="1"/>
  <c r="G47" i="1" s="1"/>
  <c r="F47" i="1" s="1"/>
  <c r="E47" i="1" s="1"/>
  <c r="Q16" i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J47" i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K50" i="1"/>
  <c r="L50" i="1"/>
  <c r="M50" i="1"/>
  <c r="J50" i="1"/>
  <c r="L52" i="1"/>
  <c r="M52" i="1"/>
  <c r="J52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D48" i="1"/>
  <c r="F16" i="1"/>
  <c r="AB9" i="11" l="1"/>
  <c r="AB8" i="11"/>
  <c r="AB10" i="11"/>
  <c r="AB6" i="11"/>
  <c r="AB5" i="11"/>
  <c r="G7" i="2"/>
  <c r="G6" i="2" s="1"/>
  <c r="I16" i="7"/>
  <c r="I5" i="7" s="1"/>
  <c r="I8" i="7"/>
  <c r="I6" i="7"/>
  <c r="I10" i="7"/>
  <c r="J12" i="7" s="1"/>
  <c r="J13" i="7" s="1"/>
  <c r="P6" i="9"/>
  <c r="F6" i="3"/>
  <c r="Q6" i="8"/>
  <c r="O9" i="9"/>
  <c r="O10" i="9"/>
  <c r="P12" i="9" s="1"/>
  <c r="P13" i="9" s="1"/>
  <c r="O8" i="9"/>
  <c r="G8" i="5"/>
  <c r="G6" i="5"/>
  <c r="G9" i="5"/>
  <c r="G10" i="5"/>
  <c r="H12" i="5" s="1"/>
  <c r="H13" i="5" s="1"/>
  <c r="G9" i="4"/>
  <c r="G8" i="4"/>
  <c r="G10" i="4"/>
  <c r="P9" i="8"/>
  <c r="P8" i="8"/>
  <c r="P10" i="8"/>
  <c r="Q12" i="8" s="1"/>
  <c r="Q13" i="8" s="1"/>
  <c r="G5" i="5"/>
  <c r="H7" i="5" s="1"/>
  <c r="F14" i="3"/>
  <c r="F15" i="3" s="1"/>
  <c r="F12" i="3"/>
  <c r="F13" i="3" s="1"/>
  <c r="G9" i="2"/>
  <c r="G10" i="2"/>
  <c r="H12" i="2" s="1"/>
  <c r="H13" i="2" s="1"/>
  <c r="G14" i="2"/>
  <c r="G15" i="2" s="1"/>
  <c r="H5" i="6"/>
  <c r="I7" i="6" s="1"/>
  <c r="G16" i="1"/>
  <c r="H16" i="1" s="1"/>
  <c r="G8" i="2" l="1"/>
  <c r="F5" i="3"/>
  <c r="F1" i="3" s="1"/>
  <c r="H6" i="5"/>
  <c r="I6" i="6"/>
  <c r="I5" i="6"/>
  <c r="I1" i="6" s="1"/>
  <c r="G5" i="2"/>
  <c r="H7" i="2" s="1"/>
  <c r="H10" i="2" s="1"/>
  <c r="I12" i="2" s="1"/>
  <c r="I13" i="2" s="1"/>
  <c r="J14" i="7"/>
  <c r="J7" i="7"/>
  <c r="J10" i="7" s="1"/>
  <c r="K12" i="7" s="1"/>
  <c r="K13" i="7" s="1"/>
  <c r="J15" i="7"/>
  <c r="G7" i="3"/>
  <c r="G6" i="3" s="1"/>
  <c r="P8" i="9"/>
  <c r="P9" i="9"/>
  <c r="P10" i="9"/>
  <c r="Q12" i="9" s="1"/>
  <c r="Q13" i="9" s="1"/>
  <c r="P14" i="9"/>
  <c r="P15" i="9" s="1"/>
  <c r="I8" i="6"/>
  <c r="I10" i="6"/>
  <c r="J12" i="6" s="1"/>
  <c r="J13" i="6" s="1"/>
  <c r="I9" i="6"/>
  <c r="Q9" i="8"/>
  <c r="Q8" i="8"/>
  <c r="Q10" i="8"/>
  <c r="R12" i="8" s="1"/>
  <c r="R13" i="8" s="1"/>
  <c r="Q14" i="8"/>
  <c r="Q15" i="8" s="1"/>
  <c r="Q5" i="8" s="1"/>
  <c r="R7" i="8" s="1"/>
  <c r="F9" i="3"/>
  <c r="F10" i="3"/>
  <c r="G12" i="3" s="1"/>
  <c r="G13" i="3" s="1"/>
  <c r="F8" i="3"/>
  <c r="H14" i="5"/>
  <c r="H15" i="5" s="1"/>
  <c r="H5" i="5" s="1"/>
  <c r="H1" i="5" s="1"/>
  <c r="H10" i="5"/>
  <c r="I12" i="5" s="1"/>
  <c r="I13" i="5" s="1"/>
  <c r="H8" i="5"/>
  <c r="H9" i="5"/>
  <c r="H12" i="4"/>
  <c r="H13" i="4" s="1"/>
  <c r="H14" i="2"/>
  <c r="H15" i="2" s="1"/>
  <c r="J7" i="6" l="1"/>
  <c r="I7" i="5"/>
  <c r="H5" i="2"/>
  <c r="I7" i="2" s="1"/>
  <c r="J6" i="6"/>
  <c r="I6" i="5"/>
  <c r="H9" i="2"/>
  <c r="H8" i="2"/>
  <c r="H6" i="2"/>
  <c r="J6" i="7"/>
  <c r="J9" i="7"/>
  <c r="J8" i="7"/>
  <c r="J16" i="7"/>
  <c r="J5" i="7" s="1"/>
  <c r="K7" i="7" s="1"/>
  <c r="K8" i="7" s="1"/>
  <c r="P5" i="9"/>
  <c r="Q7" i="9" s="1"/>
  <c r="Q9" i="9" s="1"/>
  <c r="R6" i="8"/>
  <c r="Q14" i="9"/>
  <c r="Q15" i="9" s="1"/>
  <c r="G8" i="3"/>
  <c r="R14" i="8"/>
  <c r="R15" i="8" s="1"/>
  <c r="R5" i="8" s="1"/>
  <c r="S7" i="8" s="1"/>
  <c r="G14" i="3"/>
  <c r="G15" i="3" s="1"/>
  <c r="G5" i="3" s="1"/>
  <c r="H7" i="3" s="1"/>
  <c r="J14" i="6"/>
  <c r="J15" i="6" s="1"/>
  <c r="J5" i="6" s="1"/>
  <c r="K7" i="6" s="1"/>
  <c r="I14" i="5"/>
  <c r="I15" i="5" s="1"/>
  <c r="I8" i="5"/>
  <c r="I9" i="5"/>
  <c r="I10" i="5"/>
  <c r="J12" i="5" s="1"/>
  <c r="J13" i="5" s="1"/>
  <c r="J9" i="6"/>
  <c r="J8" i="6"/>
  <c r="J10" i="6"/>
  <c r="K12" i="6" s="1"/>
  <c r="K13" i="6" s="1"/>
  <c r="H10" i="4"/>
  <c r="I12" i="4" s="1"/>
  <c r="I13" i="4" s="1"/>
  <c r="H8" i="4"/>
  <c r="H9" i="4"/>
  <c r="H14" i="4"/>
  <c r="H15" i="4" s="1"/>
  <c r="H5" i="4" s="1"/>
  <c r="I7" i="4" s="1"/>
  <c r="I6" i="4" s="1"/>
  <c r="I14" i="2" l="1"/>
  <c r="I15" i="2" s="1"/>
  <c r="I5" i="2" s="1"/>
  <c r="J7" i="2" s="1"/>
  <c r="K6" i="6"/>
  <c r="I6" i="2"/>
  <c r="J6" i="2" s="1"/>
  <c r="I5" i="5"/>
  <c r="J7" i="5" s="1"/>
  <c r="K14" i="7"/>
  <c r="K15" i="7"/>
  <c r="K9" i="7"/>
  <c r="K6" i="7"/>
  <c r="K10" i="7"/>
  <c r="L12" i="7" s="1"/>
  <c r="L13" i="7" s="1"/>
  <c r="Q6" i="9"/>
  <c r="Q8" i="9"/>
  <c r="Q5" i="9"/>
  <c r="R7" i="9" s="1"/>
  <c r="Q10" i="9"/>
  <c r="R12" i="9" s="1"/>
  <c r="R13" i="9" s="1"/>
  <c r="H6" i="3"/>
  <c r="S6" i="8"/>
  <c r="G9" i="3"/>
  <c r="G10" i="3"/>
  <c r="H12" i="3" s="1"/>
  <c r="H13" i="3" s="1"/>
  <c r="R10" i="8"/>
  <c r="S12" i="8" s="1"/>
  <c r="S13" i="8" s="1"/>
  <c r="K10" i="6"/>
  <c r="L12" i="6" s="1"/>
  <c r="L13" i="6" s="1"/>
  <c r="J14" i="5"/>
  <c r="J15" i="5" s="1"/>
  <c r="K14" i="6"/>
  <c r="K15" i="6" s="1"/>
  <c r="K5" i="6" s="1"/>
  <c r="L7" i="6" s="1"/>
  <c r="I8" i="4"/>
  <c r="I10" i="4"/>
  <c r="J12" i="4" s="1"/>
  <c r="J13" i="4" s="1"/>
  <c r="I9" i="4"/>
  <c r="I14" i="4"/>
  <c r="I15" i="4" s="1"/>
  <c r="I5" i="4" s="1"/>
  <c r="J7" i="4" s="1"/>
  <c r="J6" i="4" s="1"/>
  <c r="I10" i="2"/>
  <c r="J12" i="2" s="1"/>
  <c r="J13" i="2" s="1"/>
  <c r="I9" i="2"/>
  <c r="I8" i="2"/>
  <c r="E6" i="1"/>
  <c r="K16" i="7" l="1"/>
  <c r="K5" i="7" s="1"/>
  <c r="L7" i="7" s="1"/>
  <c r="L10" i="7" s="1"/>
  <c r="M12" i="7" s="1"/>
  <c r="L6" i="6"/>
  <c r="J5" i="5"/>
  <c r="K7" i="5" s="1"/>
  <c r="J6" i="5"/>
  <c r="J10" i="5"/>
  <c r="K12" i="5" s="1"/>
  <c r="K13" i="5" s="1"/>
  <c r="J8" i="5"/>
  <c r="J9" i="5"/>
  <c r="M13" i="7"/>
  <c r="L15" i="7"/>
  <c r="L14" i="7"/>
  <c r="L16" i="7" s="1"/>
  <c r="L8" i="7"/>
  <c r="L9" i="7"/>
  <c r="L6" i="7"/>
  <c r="R10" i="9"/>
  <c r="S12" i="9" s="1"/>
  <c r="S13" i="9" s="1"/>
  <c r="R9" i="9"/>
  <c r="R8" i="9"/>
  <c r="R6" i="9"/>
  <c r="R14" i="9"/>
  <c r="R15" i="9" s="1"/>
  <c r="R5" i="9" s="1"/>
  <c r="S7" i="9" s="1"/>
  <c r="H10" i="3"/>
  <c r="I12" i="3" s="1"/>
  <c r="I13" i="3" s="1"/>
  <c r="H14" i="3"/>
  <c r="H15" i="3" s="1"/>
  <c r="H5" i="3" s="1"/>
  <c r="I7" i="3" s="1"/>
  <c r="I6" i="3" s="1"/>
  <c r="H9" i="3"/>
  <c r="H8" i="3"/>
  <c r="R8" i="8"/>
  <c r="R9" i="8"/>
  <c r="L10" i="6"/>
  <c r="M12" i="6" s="1"/>
  <c r="M13" i="6" s="1"/>
  <c r="K8" i="6"/>
  <c r="K9" i="6"/>
  <c r="J14" i="4"/>
  <c r="J15" i="4" s="1"/>
  <c r="J5" i="4" s="1"/>
  <c r="K7" i="4" s="1"/>
  <c r="J8" i="4"/>
  <c r="J10" i="4"/>
  <c r="K12" i="4" s="1"/>
  <c r="K13" i="4" s="1"/>
  <c r="J9" i="4"/>
  <c r="J14" i="2"/>
  <c r="J15" i="2" s="1"/>
  <c r="J5" i="2" s="1"/>
  <c r="K7" i="2" s="1"/>
  <c r="D5" i="1"/>
  <c r="S14" i="9" l="1"/>
  <c r="S15" i="9" s="1"/>
  <c r="S5" i="9" s="1"/>
  <c r="T7" i="9" s="1"/>
  <c r="K14" i="5"/>
  <c r="K15" i="5" s="1"/>
  <c r="K5" i="5" s="1"/>
  <c r="L7" i="5" s="1"/>
  <c r="L6" i="5" s="1"/>
  <c r="K6" i="5"/>
  <c r="M15" i="7"/>
  <c r="L5" i="7"/>
  <c r="S9" i="9"/>
  <c r="S10" i="9"/>
  <c r="T12" i="9" s="1"/>
  <c r="T13" i="9" s="1"/>
  <c r="S8" i="9"/>
  <c r="T14" i="9" s="1"/>
  <c r="T15" i="9" s="1"/>
  <c r="S6" i="9"/>
  <c r="K6" i="4"/>
  <c r="K6" i="2"/>
  <c r="I9" i="3"/>
  <c r="I10" i="3"/>
  <c r="J12" i="3" s="1"/>
  <c r="J13" i="3" s="1"/>
  <c r="I8" i="3"/>
  <c r="I14" i="3"/>
  <c r="I15" i="3" s="1"/>
  <c r="I5" i="3" s="1"/>
  <c r="J7" i="3" s="1"/>
  <c r="S14" i="8"/>
  <c r="S15" i="8" s="1"/>
  <c r="S5" i="8" s="1"/>
  <c r="T7" i="8" s="1"/>
  <c r="S8" i="8"/>
  <c r="S10" i="8"/>
  <c r="T12" i="8" s="1"/>
  <c r="T13" i="8" s="1"/>
  <c r="S9" i="8"/>
  <c r="J10" i="2"/>
  <c r="K12" i="2" s="1"/>
  <c r="K13" i="2" s="1"/>
  <c r="J9" i="2"/>
  <c r="J8" i="2"/>
  <c r="L14" i="6"/>
  <c r="L15" i="6" s="1"/>
  <c r="L9" i="6"/>
  <c r="L8" i="6"/>
  <c r="K8" i="5"/>
  <c r="K9" i="5"/>
  <c r="K10" i="5"/>
  <c r="L12" i="5" s="1"/>
  <c r="L13" i="5" s="1"/>
  <c r="K14" i="4"/>
  <c r="K15" i="4" s="1"/>
  <c r="K5" i="4" s="1"/>
  <c r="L7" i="4" s="1"/>
  <c r="E5" i="1"/>
  <c r="F7" i="1" s="1"/>
  <c r="L5" i="6" l="1"/>
  <c r="M7" i="6" s="1"/>
  <c r="M6" i="6" s="1"/>
  <c r="M14" i="6"/>
  <c r="F6" i="1"/>
  <c r="F5" i="1"/>
  <c r="F1" i="1" s="1"/>
  <c r="M7" i="7"/>
  <c r="M10" i="7" s="1"/>
  <c r="N12" i="7" s="1"/>
  <c r="N13" i="7" s="1"/>
  <c r="M14" i="7"/>
  <c r="M16" i="7" s="1"/>
  <c r="T5" i="9"/>
  <c r="U7" i="9" s="1"/>
  <c r="T6" i="9"/>
  <c r="J6" i="3"/>
  <c r="T6" i="8"/>
  <c r="L6" i="4"/>
  <c r="M15" i="6"/>
  <c r="J14" i="3"/>
  <c r="J15" i="3" s="1"/>
  <c r="J9" i="3"/>
  <c r="J8" i="3"/>
  <c r="J10" i="3"/>
  <c r="K12" i="3" s="1"/>
  <c r="K13" i="3" s="1"/>
  <c r="T14" i="8"/>
  <c r="T15" i="8" s="1"/>
  <c r="T5" i="8" s="1"/>
  <c r="U7" i="8" s="1"/>
  <c r="T9" i="8"/>
  <c r="K14" i="2"/>
  <c r="K15" i="2" s="1"/>
  <c r="K10" i="2"/>
  <c r="L12" i="2" s="1"/>
  <c r="L13" i="2" s="1"/>
  <c r="K9" i="2"/>
  <c r="K8" i="2"/>
  <c r="T8" i="9"/>
  <c r="T9" i="9"/>
  <c r="T10" i="9"/>
  <c r="U12" i="9" s="1"/>
  <c r="U13" i="9" s="1"/>
  <c r="F10" i="1"/>
  <c r="G12" i="1" s="1"/>
  <c r="G13" i="1" s="1"/>
  <c r="F8" i="1"/>
  <c r="F9" i="1"/>
  <c r="L14" i="5"/>
  <c r="L15" i="5" s="1"/>
  <c r="L5" i="5" s="1"/>
  <c r="M7" i="5" s="1"/>
  <c r="L9" i="5"/>
  <c r="L8" i="5"/>
  <c r="L10" i="5"/>
  <c r="M12" i="5" s="1"/>
  <c r="M13" i="5" s="1"/>
  <c r="K9" i="4"/>
  <c r="K10" i="4"/>
  <c r="L12" i="4" s="1"/>
  <c r="L13" i="4" s="1"/>
  <c r="K8" i="4"/>
  <c r="M10" i="6" l="1"/>
  <c r="N12" i="6" s="1"/>
  <c r="N13" i="6" s="1"/>
  <c r="M9" i="6"/>
  <c r="M8" i="6"/>
  <c r="G7" i="1"/>
  <c r="G8" i="1" s="1"/>
  <c r="M6" i="7"/>
  <c r="M8" i="7"/>
  <c r="M5" i="7"/>
  <c r="N7" i="7" s="1"/>
  <c r="N10" i="7" s="1"/>
  <c r="O12" i="7" s="1"/>
  <c r="O13" i="7" s="1"/>
  <c r="M9" i="7"/>
  <c r="N15" i="7" s="1"/>
  <c r="U6" i="9"/>
  <c r="J5" i="3"/>
  <c r="K7" i="3" s="1"/>
  <c r="K6" i="3" s="1"/>
  <c r="M6" i="5"/>
  <c r="U6" i="8"/>
  <c r="K5" i="2"/>
  <c r="L7" i="2" s="1"/>
  <c r="L8" i="2" s="1"/>
  <c r="M5" i="6"/>
  <c r="N7" i="6" s="1"/>
  <c r="L14" i="2"/>
  <c r="L15" i="2" s="1"/>
  <c r="K14" i="3"/>
  <c r="K15" i="3" s="1"/>
  <c r="K5" i="3" s="1"/>
  <c r="T10" i="8"/>
  <c r="U12" i="8" s="1"/>
  <c r="U13" i="8" s="1"/>
  <c r="T8" i="8"/>
  <c r="U14" i="9"/>
  <c r="U15" i="9" s="1"/>
  <c r="U5" i="9" s="1"/>
  <c r="V7" i="9" s="1"/>
  <c r="U8" i="9"/>
  <c r="U10" i="9"/>
  <c r="V12" i="9" s="1"/>
  <c r="V13" i="9" s="1"/>
  <c r="U9" i="9"/>
  <c r="G14" i="1"/>
  <c r="G15" i="1" s="1"/>
  <c r="M14" i="5"/>
  <c r="M15" i="5" s="1"/>
  <c r="M5" i="5" s="1"/>
  <c r="N7" i="5" s="1"/>
  <c r="L9" i="4"/>
  <c r="L10" i="4"/>
  <c r="M12" i="4" s="1"/>
  <c r="M13" i="4" s="1"/>
  <c r="L8" i="4"/>
  <c r="L14" i="4"/>
  <c r="L15" i="4" s="1"/>
  <c r="L5" i="4" s="1"/>
  <c r="M7" i="4" s="1"/>
  <c r="N14" i="6" l="1"/>
  <c r="N15" i="6" s="1"/>
  <c r="G5" i="1"/>
  <c r="H7" i="1" s="1"/>
  <c r="G6" i="1"/>
  <c r="N14" i="7"/>
  <c r="N16" i="7" s="1"/>
  <c r="N5" i="7" s="1"/>
  <c r="N8" i="7"/>
  <c r="N6" i="7"/>
  <c r="N9" i="7"/>
  <c r="V6" i="9"/>
  <c r="K9" i="3"/>
  <c r="K8" i="3"/>
  <c r="L14" i="3" s="1"/>
  <c r="L15" i="3" s="1"/>
  <c r="K10" i="3"/>
  <c r="L12" i="3" s="1"/>
  <c r="L13" i="3" s="1"/>
  <c r="L7" i="3"/>
  <c r="L9" i="3" s="1"/>
  <c r="N6" i="5"/>
  <c r="M6" i="4"/>
  <c r="L5" i="2"/>
  <c r="M7" i="2" s="1"/>
  <c r="M9" i="2" s="1"/>
  <c r="L10" i="2"/>
  <c r="M12" i="2" s="1"/>
  <c r="M13" i="2" s="1"/>
  <c r="L6" i="2"/>
  <c r="L9" i="2"/>
  <c r="N6" i="6"/>
  <c r="N10" i="6"/>
  <c r="O12" i="6" s="1"/>
  <c r="O13" i="6" s="1"/>
  <c r="N9" i="6"/>
  <c r="N8" i="6"/>
  <c r="N5" i="6"/>
  <c r="O7" i="6" s="1"/>
  <c r="G10" i="1"/>
  <c r="H12" i="1" s="1"/>
  <c r="H13" i="1" s="1"/>
  <c r="G9" i="1"/>
  <c r="U14" i="8"/>
  <c r="U15" i="8" s="1"/>
  <c r="U5" i="8" s="1"/>
  <c r="V7" i="8" s="1"/>
  <c r="V6" i="8" s="1"/>
  <c r="U10" i="8"/>
  <c r="V12" i="8" s="1"/>
  <c r="V13" i="8" s="1"/>
  <c r="U9" i="8"/>
  <c r="U8" i="8"/>
  <c r="V14" i="9"/>
  <c r="V15" i="9" s="1"/>
  <c r="V5" i="9" s="1"/>
  <c r="W7" i="9" s="1"/>
  <c r="M9" i="5"/>
  <c r="M10" i="5"/>
  <c r="N12" i="5" s="1"/>
  <c r="N13" i="5" s="1"/>
  <c r="M8" i="5"/>
  <c r="M10" i="4"/>
  <c r="N12" i="4" s="1"/>
  <c r="N13" i="4" s="1"/>
  <c r="M9" i="4"/>
  <c r="M8" i="4"/>
  <c r="M14" i="4"/>
  <c r="M15" i="4" s="1"/>
  <c r="M5" i="4" s="1"/>
  <c r="N7" i="4" s="1"/>
  <c r="L5" i="3" l="1"/>
  <c r="M14" i="2"/>
  <c r="M15" i="2" s="1"/>
  <c r="H14" i="1"/>
  <c r="H15" i="1" s="1"/>
  <c r="H5" i="1" s="1"/>
  <c r="I7" i="1" s="1"/>
  <c r="I9" i="1" s="1"/>
  <c r="H9" i="1"/>
  <c r="H6" i="1"/>
  <c r="O15" i="7"/>
  <c r="O7" i="7"/>
  <c r="O6" i="7" s="1"/>
  <c r="O14" i="7"/>
  <c r="W6" i="9"/>
  <c r="L8" i="3"/>
  <c r="M7" i="3"/>
  <c r="M8" i="3" s="1"/>
  <c r="L10" i="3"/>
  <c r="M12" i="3" s="1"/>
  <c r="M13" i="3" s="1"/>
  <c r="L6" i="3"/>
  <c r="N6" i="4"/>
  <c r="M5" i="2"/>
  <c r="N7" i="2" s="1"/>
  <c r="N9" i="2" s="1"/>
  <c r="M10" i="2"/>
  <c r="N12" i="2" s="1"/>
  <c r="N13" i="2" s="1"/>
  <c r="M8" i="2"/>
  <c r="M6" i="2"/>
  <c r="O10" i="6"/>
  <c r="P12" i="6" s="1"/>
  <c r="P13" i="6" s="1"/>
  <c r="O9" i="6"/>
  <c r="O8" i="6"/>
  <c r="P14" i="6" s="1"/>
  <c r="O14" i="6"/>
  <c r="O15" i="6" s="1"/>
  <c r="O5" i="6" s="1"/>
  <c r="P7" i="6" s="1"/>
  <c r="O6" i="6"/>
  <c r="H10" i="1"/>
  <c r="I12" i="1" s="1"/>
  <c r="I13" i="1" s="1"/>
  <c r="H8" i="1"/>
  <c r="M14" i="3"/>
  <c r="M15" i="3" s="1"/>
  <c r="M5" i="3" s="1"/>
  <c r="V14" i="8"/>
  <c r="V15" i="8" s="1"/>
  <c r="V5" i="8" s="1"/>
  <c r="W7" i="8" s="1"/>
  <c r="V10" i="8"/>
  <c r="W12" i="8" s="1"/>
  <c r="W13" i="8" s="1"/>
  <c r="V10" i="9"/>
  <c r="W12" i="9" s="1"/>
  <c r="W13" i="9" s="1"/>
  <c r="V9" i="9"/>
  <c r="V8" i="9"/>
  <c r="N9" i="5"/>
  <c r="N8" i="5"/>
  <c r="N10" i="5"/>
  <c r="O12" i="5" s="1"/>
  <c r="O13" i="5" s="1"/>
  <c r="N14" i="5"/>
  <c r="N15" i="5" s="1"/>
  <c r="N5" i="5" s="1"/>
  <c r="O7" i="5" s="1"/>
  <c r="N9" i="4"/>
  <c r="N8" i="4"/>
  <c r="N10" i="4"/>
  <c r="O12" i="4" s="1"/>
  <c r="O13" i="4" s="1"/>
  <c r="N14" i="4"/>
  <c r="N15" i="4" s="1"/>
  <c r="N5" i="4" s="1"/>
  <c r="O7" i="4" s="1"/>
  <c r="M9" i="3" l="1"/>
  <c r="N14" i="2"/>
  <c r="N15" i="2" s="1"/>
  <c r="N5" i="2"/>
  <c r="M10" i="3"/>
  <c r="N12" i="3" s="1"/>
  <c r="N13" i="3" s="1"/>
  <c r="I6" i="1"/>
  <c r="O10" i="7"/>
  <c r="P12" i="7" s="1"/>
  <c r="P13" i="7" s="1"/>
  <c r="O8" i="7"/>
  <c r="O16" i="7"/>
  <c r="O5" i="7" s="1"/>
  <c r="O9" i="7"/>
  <c r="M6" i="3"/>
  <c r="N7" i="3"/>
  <c r="N9" i="3" s="1"/>
  <c r="O6" i="5"/>
  <c r="W6" i="8"/>
  <c r="O6" i="4"/>
  <c r="N6" i="2"/>
  <c r="O7" i="2"/>
  <c r="O8" i="2" s="1"/>
  <c r="N10" i="2"/>
  <c r="O12" i="2" s="1"/>
  <c r="O13" i="2" s="1"/>
  <c r="N8" i="2"/>
  <c r="O14" i="2" s="1"/>
  <c r="O15" i="2" s="1"/>
  <c r="P9" i="6"/>
  <c r="P10" i="6"/>
  <c r="Q12" i="6" s="1"/>
  <c r="Q13" i="6" s="1"/>
  <c r="P8" i="6"/>
  <c r="Q14" i="6" s="1"/>
  <c r="P6" i="6"/>
  <c r="P15" i="6"/>
  <c r="P5" i="6" s="1"/>
  <c r="Q7" i="6" s="1"/>
  <c r="I10" i="1"/>
  <c r="J12" i="1" s="1"/>
  <c r="J13" i="1" s="1"/>
  <c r="I8" i="1"/>
  <c r="I14" i="1"/>
  <c r="I15" i="1" s="1"/>
  <c r="W14" i="9"/>
  <c r="W15" i="9" s="1"/>
  <c r="W5" i="9" s="1"/>
  <c r="X7" i="9" s="1"/>
  <c r="N14" i="3"/>
  <c r="N15" i="3" s="1"/>
  <c r="N10" i="3"/>
  <c r="O12" i="3" s="1"/>
  <c r="O13" i="3" s="1"/>
  <c r="V8" i="8"/>
  <c r="V9" i="8"/>
  <c r="W9" i="9"/>
  <c r="W10" i="9"/>
  <c r="X12" i="9" s="1"/>
  <c r="X13" i="9" s="1"/>
  <c r="W8" i="9"/>
  <c r="O10" i="5"/>
  <c r="P12" i="5" s="1"/>
  <c r="P13" i="5" s="1"/>
  <c r="O9" i="5"/>
  <c r="O8" i="5"/>
  <c r="O14" i="5"/>
  <c r="O15" i="5" s="1"/>
  <c r="O5" i="5" s="1"/>
  <c r="P7" i="5" s="1"/>
  <c r="O14" i="4"/>
  <c r="O15" i="4" s="1"/>
  <c r="O5" i="4" s="1"/>
  <c r="P7" i="4" s="1"/>
  <c r="J14" i="1" l="1"/>
  <c r="J15" i="1" s="1"/>
  <c r="P7" i="7"/>
  <c r="P8" i="7" s="1"/>
  <c r="P14" i="7"/>
  <c r="Q15" i="6"/>
  <c r="O9" i="2"/>
  <c r="O10" i="2"/>
  <c r="P12" i="2" s="1"/>
  <c r="P13" i="2" s="1"/>
  <c r="O5" i="2"/>
  <c r="P7" i="2" s="1"/>
  <c r="O6" i="2"/>
  <c r="P15" i="7"/>
  <c r="P6" i="7"/>
  <c r="P16" i="7"/>
  <c r="P5" i="7" s="1"/>
  <c r="Q14" i="7" s="1"/>
  <c r="X6" i="9"/>
  <c r="N8" i="3"/>
  <c r="N5" i="3"/>
  <c r="O7" i="3" s="1"/>
  <c r="O10" i="3" s="1"/>
  <c r="P12" i="3" s="1"/>
  <c r="P13" i="3" s="1"/>
  <c r="N6" i="3"/>
  <c r="P6" i="5"/>
  <c r="P6" i="4"/>
  <c r="Q8" i="6"/>
  <c r="Q9" i="6"/>
  <c r="Q10" i="6"/>
  <c r="R12" i="6" s="1"/>
  <c r="R13" i="6" s="1"/>
  <c r="Q5" i="6"/>
  <c r="R7" i="6" s="1"/>
  <c r="Q6" i="6"/>
  <c r="I5" i="1"/>
  <c r="J7" i="1" s="1"/>
  <c r="J8" i="1" s="1"/>
  <c r="X14" i="9"/>
  <c r="X15" i="9" s="1"/>
  <c r="X5" i="9" s="1"/>
  <c r="Y7" i="9" s="1"/>
  <c r="O14" i="3"/>
  <c r="O15" i="3" s="1"/>
  <c r="W14" i="8"/>
  <c r="W15" i="8" s="1"/>
  <c r="W5" i="8" s="1"/>
  <c r="X7" i="8" s="1"/>
  <c r="W8" i="8"/>
  <c r="W10" i="8"/>
  <c r="X12" i="8" s="1"/>
  <c r="X13" i="8" s="1"/>
  <c r="W9" i="8"/>
  <c r="P14" i="2"/>
  <c r="P15" i="2" s="1"/>
  <c r="X10" i="9"/>
  <c r="Y12" i="9" s="1"/>
  <c r="Y13" i="9" s="1"/>
  <c r="X9" i="9"/>
  <c r="X8" i="9"/>
  <c r="P14" i="5"/>
  <c r="P15" i="5" s="1"/>
  <c r="P5" i="5" s="1"/>
  <c r="Q7" i="5" s="1"/>
  <c r="P8" i="5"/>
  <c r="P10" i="5"/>
  <c r="Q12" i="5" s="1"/>
  <c r="Q13" i="5" s="1"/>
  <c r="P9" i="5"/>
  <c r="O8" i="4"/>
  <c r="O9" i="4"/>
  <c r="O10" i="4"/>
  <c r="P12" i="4" s="1"/>
  <c r="P13" i="4" s="1"/>
  <c r="R14" i="6" l="1"/>
  <c r="R15" i="6" s="1"/>
  <c r="P9" i="7"/>
  <c r="P10" i="7"/>
  <c r="Q12" i="7" s="1"/>
  <c r="Q13" i="7" s="1"/>
  <c r="P5" i="2"/>
  <c r="Q7" i="2" s="1"/>
  <c r="J5" i="1"/>
  <c r="K7" i="1" s="1"/>
  <c r="K8" i="1" s="1"/>
  <c r="Q7" i="7"/>
  <c r="Q6" i="7" s="1"/>
  <c r="Y6" i="9"/>
  <c r="O8" i="3"/>
  <c r="O9" i="3"/>
  <c r="O6" i="3"/>
  <c r="O5" i="3"/>
  <c r="P7" i="3" s="1"/>
  <c r="Q6" i="5"/>
  <c r="X6" i="8"/>
  <c r="P9" i="2"/>
  <c r="P8" i="2"/>
  <c r="P10" i="2"/>
  <c r="Q12" i="2" s="1"/>
  <c r="Q13" i="2" s="1"/>
  <c r="P6" i="2"/>
  <c r="R8" i="6"/>
  <c r="R9" i="6"/>
  <c r="R10" i="6"/>
  <c r="S12" i="6" s="1"/>
  <c r="S13" i="6" s="1"/>
  <c r="R5" i="6"/>
  <c r="S7" i="6" s="1"/>
  <c r="R6" i="6"/>
  <c r="J9" i="1"/>
  <c r="J6" i="1"/>
  <c r="J10" i="1"/>
  <c r="K12" i="1" s="1"/>
  <c r="K13" i="1" s="1"/>
  <c r="Y8" i="9"/>
  <c r="X14" i="8"/>
  <c r="X15" i="8" s="1"/>
  <c r="X5" i="8" s="1"/>
  <c r="Y7" i="8" s="1"/>
  <c r="X9" i="8"/>
  <c r="Y14" i="9"/>
  <c r="Y15" i="9" s="1"/>
  <c r="Y5" i="9" s="1"/>
  <c r="Z7" i="9" s="1"/>
  <c r="Q10" i="5"/>
  <c r="R12" i="5" s="1"/>
  <c r="R13" i="5" s="1"/>
  <c r="Q9" i="5"/>
  <c r="Q8" i="5"/>
  <c r="Q14" i="5"/>
  <c r="Q15" i="5" s="1"/>
  <c r="Q5" i="5" s="1"/>
  <c r="R7" i="5" s="1"/>
  <c r="P14" i="4"/>
  <c r="P15" i="4" s="1"/>
  <c r="P5" i="4" s="1"/>
  <c r="Q7" i="4" s="1"/>
  <c r="P10" i="4"/>
  <c r="Q12" i="4" s="1"/>
  <c r="Q13" i="4" s="1"/>
  <c r="P8" i="4"/>
  <c r="P9" i="4"/>
  <c r="Q14" i="2" l="1"/>
  <c r="Q15" i="2" s="1"/>
  <c r="K6" i="1"/>
  <c r="Q15" i="7"/>
  <c r="Q16" i="7" s="1"/>
  <c r="Q5" i="7" s="1"/>
  <c r="Q9" i="2"/>
  <c r="Q8" i="2"/>
  <c r="Q5" i="2"/>
  <c r="R7" i="2" s="1"/>
  <c r="R9" i="2" s="1"/>
  <c r="Q6" i="2"/>
  <c r="K10" i="1"/>
  <c r="L12" i="1" s="1"/>
  <c r="L13" i="1" s="1"/>
  <c r="K14" i="1"/>
  <c r="K15" i="1" s="1"/>
  <c r="K5" i="1" s="1"/>
  <c r="L7" i="1" s="1"/>
  <c r="L10" i="1" s="1"/>
  <c r="M12" i="1" s="1"/>
  <c r="Q10" i="7"/>
  <c r="R12" i="7" s="1"/>
  <c r="R13" i="7" s="1"/>
  <c r="Q9" i="7"/>
  <c r="Q8" i="7"/>
  <c r="Z6" i="9"/>
  <c r="P14" i="3"/>
  <c r="P15" i="3" s="1"/>
  <c r="P5" i="3"/>
  <c r="Q7" i="3" s="1"/>
  <c r="P9" i="3"/>
  <c r="P10" i="3"/>
  <c r="Q12" i="3" s="1"/>
  <c r="Q13" i="3" s="1"/>
  <c r="P8" i="3"/>
  <c r="P6" i="3"/>
  <c r="R6" i="5"/>
  <c r="Y6" i="8"/>
  <c r="Q6" i="4"/>
  <c r="Q10" i="2"/>
  <c r="R12" i="2" s="1"/>
  <c r="R13" i="2" s="1"/>
  <c r="S9" i="6"/>
  <c r="S6" i="6"/>
  <c r="S14" i="6"/>
  <c r="S15" i="6" s="1"/>
  <c r="S5" i="6" s="1"/>
  <c r="T7" i="6" s="1"/>
  <c r="K9" i="1"/>
  <c r="Y9" i="9"/>
  <c r="Y10" i="9"/>
  <c r="Z12" i="9" s="1"/>
  <c r="Z13" i="9" s="1"/>
  <c r="S8" i="6"/>
  <c r="S10" i="6"/>
  <c r="T12" i="6" s="1"/>
  <c r="T13" i="6" s="1"/>
  <c r="X8" i="8"/>
  <c r="Y8" i="8"/>
  <c r="X10" i="8"/>
  <c r="Y12" i="8" s="1"/>
  <c r="Y13" i="8" s="1"/>
  <c r="R14" i="5"/>
  <c r="R15" i="5" s="1"/>
  <c r="R5" i="5" s="1"/>
  <c r="S7" i="5" s="1"/>
  <c r="R10" i="5"/>
  <c r="S12" i="5" s="1"/>
  <c r="S13" i="5" s="1"/>
  <c r="R9" i="5"/>
  <c r="R8" i="5"/>
  <c r="Q9" i="4"/>
  <c r="Q8" i="4"/>
  <c r="Q10" i="4"/>
  <c r="R12" i="4" s="1"/>
  <c r="R13" i="4" s="1"/>
  <c r="Q14" i="4"/>
  <c r="Q15" i="4" s="1"/>
  <c r="Q5" i="4" s="1"/>
  <c r="R7" i="4" s="1"/>
  <c r="Q14" i="3" l="1"/>
  <c r="Q15" i="3" s="1"/>
  <c r="M13" i="1"/>
  <c r="R14" i="2"/>
  <c r="R15" i="2" s="1"/>
  <c r="R5" i="2" s="1"/>
  <c r="S7" i="2" s="1"/>
  <c r="R8" i="2"/>
  <c r="R10" i="2"/>
  <c r="S12" i="2" s="1"/>
  <c r="S13" i="2" s="1"/>
  <c r="L14" i="1"/>
  <c r="L15" i="1" s="1"/>
  <c r="L5" i="1" s="1"/>
  <c r="M7" i="1" s="1"/>
  <c r="L8" i="1"/>
  <c r="R7" i="7"/>
  <c r="R8" i="7" s="1"/>
  <c r="R14" i="7"/>
  <c r="R15" i="7"/>
  <c r="Q5" i="3"/>
  <c r="R7" i="3" s="1"/>
  <c r="Q10" i="3"/>
  <c r="R12" i="3" s="1"/>
  <c r="R13" i="3" s="1"/>
  <c r="Q6" i="3"/>
  <c r="Q8" i="3"/>
  <c r="Q9" i="3"/>
  <c r="S6" i="5"/>
  <c r="R6" i="4"/>
  <c r="R6" i="2"/>
  <c r="T6" i="6"/>
  <c r="L9" i="1"/>
  <c r="L6" i="1"/>
  <c r="Z14" i="9"/>
  <c r="Z15" i="9" s="1"/>
  <c r="Z5" i="9" s="1"/>
  <c r="AA7" i="9" s="1"/>
  <c r="T14" i="6"/>
  <c r="T15" i="6" s="1"/>
  <c r="T5" i="6" s="1"/>
  <c r="U7" i="6" s="1"/>
  <c r="Y14" i="8"/>
  <c r="Y15" i="8" s="1"/>
  <c r="Y5" i="8" s="1"/>
  <c r="Z7" i="8" s="1"/>
  <c r="Y10" i="8"/>
  <c r="Z12" i="8" s="1"/>
  <c r="Z13" i="8" s="1"/>
  <c r="Y9" i="8"/>
  <c r="Z10" i="9"/>
  <c r="AA12" i="9" s="1"/>
  <c r="AA13" i="9" s="1"/>
  <c r="Z8" i="9"/>
  <c r="Z9" i="9"/>
  <c r="S14" i="5"/>
  <c r="S15" i="5" s="1"/>
  <c r="S5" i="5" s="1"/>
  <c r="T7" i="5" s="1"/>
  <c r="S8" i="5"/>
  <c r="S10" i="5"/>
  <c r="T12" i="5" s="1"/>
  <c r="T13" i="5" s="1"/>
  <c r="S9" i="5"/>
  <c r="T10" i="6"/>
  <c r="U12" i="6" s="1"/>
  <c r="U13" i="6" s="1"/>
  <c r="T8" i="6"/>
  <c r="T9" i="6"/>
  <c r="R14" i="4"/>
  <c r="R15" i="4" s="1"/>
  <c r="R5" i="4" s="1"/>
  <c r="S7" i="4" s="1"/>
  <c r="R8" i="4"/>
  <c r="R10" i="4"/>
  <c r="S12" i="4" s="1"/>
  <c r="S13" i="4" s="1"/>
  <c r="R9" i="4"/>
  <c r="R6" i="7" l="1"/>
  <c r="R9" i="7"/>
  <c r="S15" i="7" s="1"/>
  <c r="M14" i="1"/>
  <c r="M15" i="1" s="1"/>
  <c r="M5" i="1" s="1"/>
  <c r="N7" i="1" s="1"/>
  <c r="N10" i="1" s="1"/>
  <c r="O12" i="1" s="1"/>
  <c r="R10" i="7"/>
  <c r="S12" i="7" s="1"/>
  <c r="S13" i="7" s="1"/>
  <c r="S14" i="2"/>
  <c r="S15" i="2" s="1"/>
  <c r="S5" i="2" s="1"/>
  <c r="T7" i="2" s="1"/>
  <c r="M6" i="1"/>
  <c r="R16" i="7"/>
  <c r="R5" i="7" s="1"/>
  <c r="S14" i="7" s="1"/>
  <c r="AA6" i="9"/>
  <c r="R14" i="3"/>
  <c r="R15" i="3" s="1"/>
  <c r="R5" i="3" s="1"/>
  <c r="S7" i="3" s="1"/>
  <c r="S8" i="3" s="1"/>
  <c r="R9" i="3"/>
  <c r="R10" i="3"/>
  <c r="S12" i="3" s="1"/>
  <c r="S13" i="3" s="1"/>
  <c r="R8" i="3"/>
  <c r="R6" i="3"/>
  <c r="T6" i="5"/>
  <c r="Z6" i="8"/>
  <c r="S6" i="4"/>
  <c r="S8" i="2"/>
  <c r="S10" i="2"/>
  <c r="T12" i="2" s="1"/>
  <c r="T13" i="2" s="1"/>
  <c r="S9" i="2"/>
  <c r="S6" i="2"/>
  <c r="U6" i="6"/>
  <c r="M8" i="1"/>
  <c r="M9" i="1"/>
  <c r="Z14" i="8"/>
  <c r="Z15" i="8" s="1"/>
  <c r="Z5" i="8" s="1"/>
  <c r="AA7" i="8" s="1"/>
  <c r="M10" i="1"/>
  <c r="N12" i="1" s="1"/>
  <c r="N13" i="1" s="1"/>
  <c r="AA9" i="9"/>
  <c r="AA8" i="9"/>
  <c r="AA10" i="9"/>
  <c r="AB12" i="9" s="1"/>
  <c r="AB13" i="9" s="1"/>
  <c r="AA14" i="9"/>
  <c r="AA15" i="9" s="1"/>
  <c r="AA5" i="9" s="1"/>
  <c r="Z8" i="8"/>
  <c r="Z9" i="8"/>
  <c r="Z10" i="8"/>
  <c r="AA12" i="8" s="1"/>
  <c r="AA13" i="8" s="1"/>
  <c r="T14" i="5"/>
  <c r="T15" i="5" s="1"/>
  <c r="T5" i="5" s="1"/>
  <c r="U7" i="5" s="1"/>
  <c r="T8" i="5"/>
  <c r="T10" i="5"/>
  <c r="U12" i="5" s="1"/>
  <c r="U13" i="5" s="1"/>
  <c r="T9" i="5"/>
  <c r="U14" i="6"/>
  <c r="U15" i="6" s="1"/>
  <c r="U5" i="6" s="1"/>
  <c r="V7" i="6" s="1"/>
  <c r="U10" i="6"/>
  <c r="V12" i="6" s="1"/>
  <c r="V13" i="6" s="1"/>
  <c r="U9" i="6"/>
  <c r="U8" i="6"/>
  <c r="S10" i="4"/>
  <c r="T12" i="4" s="1"/>
  <c r="T13" i="4" s="1"/>
  <c r="S8" i="4"/>
  <c r="S9" i="4"/>
  <c r="S14" i="4"/>
  <c r="S15" i="4" s="1"/>
  <c r="S5" i="4" s="1"/>
  <c r="T7" i="4" s="1"/>
  <c r="AB7" i="9" l="1"/>
  <c r="AB6" i="9" s="1"/>
  <c r="AA1" i="9"/>
  <c r="T14" i="2"/>
  <c r="T15" i="2" s="1"/>
  <c r="T5" i="2" s="1"/>
  <c r="U7" i="2" s="1"/>
  <c r="S7" i="7"/>
  <c r="S9" i="7" s="1"/>
  <c r="S16" i="7"/>
  <c r="S6" i="3"/>
  <c r="S9" i="3"/>
  <c r="S10" i="3"/>
  <c r="T12" i="3" s="1"/>
  <c r="T13" i="3" s="1"/>
  <c r="S14" i="3"/>
  <c r="S15" i="3" s="1"/>
  <c r="S5" i="3" s="1"/>
  <c r="T7" i="3" s="1"/>
  <c r="U6" i="5"/>
  <c r="AA6" i="8"/>
  <c r="T6" i="4"/>
  <c r="T8" i="2"/>
  <c r="T10" i="2"/>
  <c r="U12" i="2" s="1"/>
  <c r="U13" i="2" s="1"/>
  <c r="T9" i="2"/>
  <c r="T6" i="2"/>
  <c r="V6" i="6"/>
  <c r="N6" i="1"/>
  <c r="N14" i="1"/>
  <c r="N15" i="1" s="1"/>
  <c r="N5" i="1" s="1"/>
  <c r="O7" i="1" s="1"/>
  <c r="O13" i="1"/>
  <c r="N9" i="1"/>
  <c r="N8" i="1"/>
  <c r="AB14" i="9"/>
  <c r="AB15" i="9" s="1"/>
  <c r="AB5" i="9" s="1"/>
  <c r="AA9" i="8"/>
  <c r="AA8" i="8"/>
  <c r="AA10" i="8"/>
  <c r="AB12" i="8" s="1"/>
  <c r="AB13" i="8" s="1"/>
  <c r="AA14" i="8"/>
  <c r="AA15" i="8" s="1"/>
  <c r="AA5" i="8" s="1"/>
  <c r="V14" i="6"/>
  <c r="V15" i="6" s="1"/>
  <c r="V5" i="6" s="1"/>
  <c r="W7" i="6" s="1"/>
  <c r="U8" i="5"/>
  <c r="U10" i="5"/>
  <c r="V12" i="5" s="1"/>
  <c r="V13" i="5" s="1"/>
  <c r="U9" i="5"/>
  <c r="U14" i="5"/>
  <c r="U15" i="5" s="1"/>
  <c r="U5" i="5" s="1"/>
  <c r="V7" i="5" s="1"/>
  <c r="V8" i="6"/>
  <c r="V9" i="6"/>
  <c r="V10" i="6"/>
  <c r="W12" i="6" s="1"/>
  <c r="W13" i="6" s="1"/>
  <c r="T14" i="4"/>
  <c r="T15" i="4" s="1"/>
  <c r="T5" i="4" s="1"/>
  <c r="U7" i="4" s="1"/>
  <c r="AB7" i="8" l="1"/>
  <c r="AB6" i="8" s="1"/>
  <c r="AA1" i="8"/>
  <c r="U10" i="2"/>
  <c r="V12" i="2" s="1"/>
  <c r="V13" i="2" s="1"/>
  <c r="U9" i="2"/>
  <c r="U8" i="2"/>
  <c r="U14" i="2"/>
  <c r="U15" i="2" s="1"/>
  <c r="U5" i="2" s="1"/>
  <c r="V7" i="2" s="1"/>
  <c r="U6" i="2"/>
  <c r="S8" i="7"/>
  <c r="S6" i="7"/>
  <c r="S10" i="7"/>
  <c r="T12" i="7" s="1"/>
  <c r="T13" i="7" s="1"/>
  <c r="S5" i="7"/>
  <c r="T8" i="3"/>
  <c r="T10" i="3"/>
  <c r="U12" i="3" s="1"/>
  <c r="U13" i="3" s="1"/>
  <c r="T14" i="3"/>
  <c r="T15" i="3" s="1"/>
  <c r="T5" i="3" s="1"/>
  <c r="U7" i="3" s="1"/>
  <c r="T9" i="3"/>
  <c r="U14" i="3" s="1"/>
  <c r="T6" i="3"/>
  <c r="V6" i="5"/>
  <c r="U6" i="4"/>
  <c r="W6" i="6"/>
  <c r="O6" i="1"/>
  <c r="O14" i="1"/>
  <c r="O15" i="1" s="1"/>
  <c r="O8" i="1"/>
  <c r="O10" i="1"/>
  <c r="P12" i="1" s="1"/>
  <c r="P13" i="1" s="1"/>
  <c r="O9" i="1"/>
  <c r="AB14" i="8"/>
  <c r="AB15" i="8" s="1"/>
  <c r="V14" i="5"/>
  <c r="V15" i="5" s="1"/>
  <c r="V5" i="5" s="1"/>
  <c r="W7" i="5" s="1"/>
  <c r="W10" i="6"/>
  <c r="X12" i="6" s="1"/>
  <c r="X13" i="6" s="1"/>
  <c r="W8" i="6"/>
  <c r="W9" i="6"/>
  <c r="W14" i="6"/>
  <c r="W15" i="6" s="1"/>
  <c r="W5" i="6" s="1"/>
  <c r="X7" i="6" s="1"/>
  <c r="V14" i="2"/>
  <c r="V15" i="2" s="1"/>
  <c r="AB5" i="8" l="1"/>
  <c r="U15" i="3"/>
  <c r="V10" i="2"/>
  <c r="W12" i="2" s="1"/>
  <c r="W13" i="2" s="1"/>
  <c r="V9" i="2"/>
  <c r="V8" i="2"/>
  <c r="V5" i="2"/>
  <c r="W7" i="2" s="1"/>
  <c r="W8" i="2" s="1"/>
  <c r="T7" i="7"/>
  <c r="T10" i="7" s="1"/>
  <c r="U12" i="7" s="1"/>
  <c r="U13" i="7" s="1"/>
  <c r="T14" i="7"/>
  <c r="T15" i="7"/>
  <c r="U10" i="3"/>
  <c r="V12" i="3" s="1"/>
  <c r="V13" i="3" s="1"/>
  <c r="U8" i="3"/>
  <c r="U9" i="3"/>
  <c r="U5" i="3"/>
  <c r="V7" i="3" s="1"/>
  <c r="V9" i="3" s="1"/>
  <c r="U6" i="3"/>
  <c r="W6" i="5"/>
  <c r="AB9" i="8"/>
  <c r="V6" i="2"/>
  <c r="X6" i="6"/>
  <c r="O5" i="1"/>
  <c r="P7" i="1" s="1"/>
  <c r="P14" i="1"/>
  <c r="P15" i="1" s="1"/>
  <c r="AB10" i="9"/>
  <c r="AB8" i="9"/>
  <c r="AB9" i="9"/>
  <c r="V14" i="3"/>
  <c r="V15" i="3" s="1"/>
  <c r="T8" i="4"/>
  <c r="T10" i="4"/>
  <c r="U12" i="4" s="1"/>
  <c r="U13" i="4" s="1"/>
  <c r="T9" i="4"/>
  <c r="U8" i="4"/>
  <c r="X14" i="6"/>
  <c r="X15" i="6" s="1"/>
  <c r="X5" i="6" s="1"/>
  <c r="Y7" i="6" s="1"/>
  <c r="V8" i="5"/>
  <c r="V10" i="5"/>
  <c r="W12" i="5" s="1"/>
  <c r="W13" i="5" s="1"/>
  <c r="V9" i="5"/>
  <c r="X10" i="6"/>
  <c r="Y12" i="6" s="1"/>
  <c r="Y13" i="6" s="1"/>
  <c r="X9" i="6"/>
  <c r="X8" i="6"/>
  <c r="W14" i="2" l="1"/>
  <c r="W15" i="2" s="1"/>
  <c r="W5" i="2" s="1"/>
  <c r="X7" i="2" s="1"/>
  <c r="X8" i="2" s="1"/>
  <c r="T8" i="7"/>
  <c r="W9" i="2"/>
  <c r="W10" i="2"/>
  <c r="X12" i="2" s="1"/>
  <c r="X13" i="2" s="1"/>
  <c r="P5" i="1"/>
  <c r="Q7" i="1" s="1"/>
  <c r="T16" i="7"/>
  <c r="T5" i="7" s="1"/>
  <c r="U14" i="7" s="1"/>
  <c r="T9" i="7"/>
  <c r="U15" i="7" s="1"/>
  <c r="T6" i="7"/>
  <c r="V10" i="3"/>
  <c r="W12" i="3" s="1"/>
  <c r="W13" i="3" s="1"/>
  <c r="V8" i="3"/>
  <c r="V5" i="3"/>
  <c r="W7" i="3" s="1"/>
  <c r="V6" i="3"/>
  <c r="AB10" i="8"/>
  <c r="AB8" i="8"/>
  <c r="U14" i="4"/>
  <c r="U15" i="4" s="1"/>
  <c r="W6" i="2"/>
  <c r="Y6" i="6"/>
  <c r="P8" i="1"/>
  <c r="P10" i="1"/>
  <c r="Q12" i="1" s="1"/>
  <c r="Q13" i="1" s="1"/>
  <c r="P9" i="1"/>
  <c r="P6" i="1"/>
  <c r="U10" i="4"/>
  <c r="V12" i="4" s="1"/>
  <c r="V13" i="4" s="1"/>
  <c r="U9" i="4"/>
  <c r="Y14" i="6"/>
  <c r="Y15" i="6" s="1"/>
  <c r="Y5" i="6" s="1"/>
  <c r="Z7" i="6" s="1"/>
  <c r="W14" i="5"/>
  <c r="W15" i="5" s="1"/>
  <c r="W5" i="5" s="1"/>
  <c r="X7" i="5" s="1"/>
  <c r="Y8" i="6"/>
  <c r="Y10" i="6"/>
  <c r="Z12" i="6" s="1"/>
  <c r="Z13" i="6" s="1"/>
  <c r="Y9" i="6"/>
  <c r="W14" i="3" l="1"/>
  <c r="W15" i="3" s="1"/>
  <c r="U7" i="7"/>
  <c r="U6" i="7" s="1"/>
  <c r="X14" i="2"/>
  <c r="X15" i="2" s="1"/>
  <c r="X5" i="2" s="1"/>
  <c r="Y7" i="2" s="1"/>
  <c r="Q14" i="1"/>
  <c r="Q15" i="1" s="1"/>
  <c r="Q5" i="1" s="1"/>
  <c r="R7" i="1" s="1"/>
  <c r="R9" i="1" s="1"/>
  <c r="Q9" i="1"/>
  <c r="Q10" i="1"/>
  <c r="R12" i="1" s="1"/>
  <c r="R13" i="1" s="1"/>
  <c r="Q8" i="1"/>
  <c r="Q6" i="1"/>
  <c r="U16" i="7"/>
  <c r="U10" i="7"/>
  <c r="V12" i="7" s="1"/>
  <c r="V13" i="7" s="1"/>
  <c r="U8" i="7"/>
  <c r="U9" i="7"/>
  <c r="W8" i="3"/>
  <c r="W9" i="3"/>
  <c r="W10" i="3"/>
  <c r="X12" i="3" s="1"/>
  <c r="X13" i="3" s="1"/>
  <c r="W5" i="3"/>
  <c r="X7" i="3" s="1"/>
  <c r="W6" i="3"/>
  <c r="X6" i="5"/>
  <c r="U5" i="4"/>
  <c r="V7" i="4" s="1"/>
  <c r="V10" i="4" s="1"/>
  <c r="W12" i="4" s="1"/>
  <c r="W13" i="4" s="1"/>
  <c r="V14" i="4"/>
  <c r="V15" i="4" s="1"/>
  <c r="X6" i="2"/>
  <c r="Z6" i="6"/>
  <c r="W10" i="5"/>
  <c r="X12" i="5" s="1"/>
  <c r="X13" i="5" s="1"/>
  <c r="W8" i="5"/>
  <c r="W9" i="5"/>
  <c r="X9" i="2"/>
  <c r="X10" i="2"/>
  <c r="Y12" i="2" s="1"/>
  <c r="Y13" i="2" s="1"/>
  <c r="Z9" i="6"/>
  <c r="Z14" i="6"/>
  <c r="Z15" i="6" s="1"/>
  <c r="Z5" i="6" s="1"/>
  <c r="AA7" i="6" s="1"/>
  <c r="U5" i="7" l="1"/>
  <c r="V14" i="7" s="1"/>
  <c r="V8" i="4"/>
  <c r="V9" i="4"/>
  <c r="Y6" i="2"/>
  <c r="R14" i="1"/>
  <c r="R15" i="1" s="1"/>
  <c r="R5" i="1" s="1"/>
  <c r="S7" i="1" s="1"/>
  <c r="S10" i="1" s="1"/>
  <c r="T12" i="1" s="1"/>
  <c r="V7" i="7"/>
  <c r="V15" i="7"/>
  <c r="V16" i="7" s="1"/>
  <c r="X9" i="3"/>
  <c r="X8" i="3"/>
  <c r="X10" i="3"/>
  <c r="Y12" i="3" s="1"/>
  <c r="Y13" i="3" s="1"/>
  <c r="X6" i="3"/>
  <c r="X14" i="3"/>
  <c r="X15" i="3" s="1"/>
  <c r="X5" i="3" s="1"/>
  <c r="Y7" i="3" s="1"/>
  <c r="V5" i="4"/>
  <c r="W7" i="4" s="1"/>
  <c r="V6" i="4"/>
  <c r="AA6" i="6"/>
  <c r="R10" i="1"/>
  <c r="S12" i="1" s="1"/>
  <c r="S13" i="1" s="1"/>
  <c r="R8" i="1"/>
  <c r="R6" i="1"/>
  <c r="Z8" i="6"/>
  <c r="X9" i="5"/>
  <c r="X8" i="5"/>
  <c r="X10" i="5"/>
  <c r="Y12" i="5" s="1"/>
  <c r="Y13" i="5" s="1"/>
  <c r="X14" i="5"/>
  <c r="X15" i="5" s="1"/>
  <c r="X5" i="5" s="1"/>
  <c r="Y7" i="5" s="1"/>
  <c r="Y14" i="2"/>
  <c r="Y15" i="2" s="1"/>
  <c r="Y5" i="2" s="1"/>
  <c r="Z7" i="2" s="1"/>
  <c r="AA9" i="6"/>
  <c r="Z10" i="6"/>
  <c r="AA12" i="6" s="1"/>
  <c r="AA13" i="6" s="1"/>
  <c r="Y10" i="2"/>
  <c r="Z12" i="2" s="1"/>
  <c r="Z13" i="2" s="1"/>
  <c r="Y9" i="2"/>
  <c r="Y8" i="2"/>
  <c r="W14" i="4" l="1"/>
  <c r="W15" i="4" s="1"/>
  <c r="W5" i="4" s="1"/>
  <c r="X7" i="4" s="1"/>
  <c r="S14" i="1"/>
  <c r="S15" i="1" s="1"/>
  <c r="S5" i="1" s="1"/>
  <c r="T7" i="1" s="1"/>
  <c r="T8" i="1" s="1"/>
  <c r="T13" i="1"/>
  <c r="S8" i="1"/>
  <c r="S6" i="1"/>
  <c r="S9" i="1"/>
  <c r="V5" i="7"/>
  <c r="W14" i="7" s="1"/>
  <c r="V9" i="7"/>
  <c r="V10" i="7"/>
  <c r="W12" i="7" s="1"/>
  <c r="W13" i="7" s="1"/>
  <c r="V8" i="7"/>
  <c r="V6" i="7"/>
  <c r="Y10" i="3"/>
  <c r="Z12" i="3" s="1"/>
  <c r="Z13" i="3" s="1"/>
  <c r="Y9" i="3"/>
  <c r="Y8" i="3"/>
  <c r="Y6" i="3"/>
  <c r="Y14" i="3"/>
  <c r="Y15" i="3" s="1"/>
  <c r="Y6" i="5"/>
  <c r="W8" i="4"/>
  <c r="W9" i="4"/>
  <c r="W10" i="4"/>
  <c r="X12" i="4" s="1"/>
  <c r="X13" i="4" s="1"/>
  <c r="W6" i="4"/>
  <c r="Z6" i="2"/>
  <c r="AA14" i="6"/>
  <c r="AA15" i="6" s="1"/>
  <c r="AA5" i="6" s="1"/>
  <c r="AB7" i="6" s="1"/>
  <c r="AB6" i="6" s="1"/>
  <c r="AA8" i="6"/>
  <c r="Y14" i="5"/>
  <c r="Y15" i="5" s="1"/>
  <c r="Y10" i="5"/>
  <c r="Z12" i="5" s="1"/>
  <c r="Z13" i="5" s="1"/>
  <c r="Y9" i="5"/>
  <c r="Y8" i="5"/>
  <c r="AA10" i="6"/>
  <c r="AB12" i="6" s="1"/>
  <c r="AB13" i="6" s="1"/>
  <c r="Z14" i="2"/>
  <c r="Z15" i="2" s="1"/>
  <c r="Z5" i="2" s="1"/>
  <c r="AA7" i="2" s="1"/>
  <c r="Z8" i="2"/>
  <c r="Z10" i="2"/>
  <c r="AA12" i="2" s="1"/>
  <c r="AA13" i="2" s="1"/>
  <c r="Z9" i="2"/>
  <c r="T14" i="1" l="1"/>
  <c r="T15" i="1" s="1"/>
  <c r="T5" i="1" s="1"/>
  <c r="U7" i="1" s="1"/>
  <c r="U9" i="1" s="1"/>
  <c r="X14" i="4"/>
  <c r="X15" i="4" s="1"/>
  <c r="X5" i="4" s="1"/>
  <c r="Y7" i="4" s="1"/>
  <c r="T9" i="1"/>
  <c r="W7" i="7"/>
  <c r="W10" i="7" s="1"/>
  <c r="X12" i="7" s="1"/>
  <c r="X13" i="7" s="1"/>
  <c r="W15" i="7"/>
  <c r="Z14" i="3"/>
  <c r="Z15" i="3" s="1"/>
  <c r="Y5" i="3"/>
  <c r="Z7" i="3" s="1"/>
  <c r="Z6" i="3" s="1"/>
  <c r="Y5" i="5"/>
  <c r="Z7" i="5" s="1"/>
  <c r="Z8" i="5" s="1"/>
  <c r="X9" i="4"/>
  <c r="X8" i="4"/>
  <c r="X10" i="4"/>
  <c r="Y12" i="4" s="1"/>
  <c r="Y13" i="4" s="1"/>
  <c r="X6" i="4"/>
  <c r="AA6" i="2"/>
  <c r="AB9" i="6"/>
  <c r="AA1" i="6"/>
  <c r="T10" i="1"/>
  <c r="U12" i="1" s="1"/>
  <c r="U13" i="1" s="1"/>
  <c r="T6" i="1"/>
  <c r="Z14" i="5"/>
  <c r="Z15" i="5" s="1"/>
  <c r="AB14" i="6"/>
  <c r="AB15" i="6" s="1"/>
  <c r="AB5" i="6" s="1"/>
  <c r="AB8" i="6"/>
  <c r="AA8" i="2"/>
  <c r="AA9" i="2"/>
  <c r="AA10" i="2"/>
  <c r="AB12" i="2" s="1"/>
  <c r="AB13" i="2" s="1"/>
  <c r="AA14" i="2"/>
  <c r="AA15" i="2" s="1"/>
  <c r="AA5" i="2" s="1"/>
  <c r="AA1" i="2" s="1"/>
  <c r="AB7" i="2" l="1"/>
  <c r="AB6" i="2" s="1"/>
  <c r="U10" i="1"/>
  <c r="V12" i="1" s="1"/>
  <c r="V13" i="1" s="1"/>
  <c r="U8" i="1"/>
  <c r="V14" i="1" s="1"/>
  <c r="U14" i="1"/>
  <c r="U15" i="1" s="1"/>
  <c r="U5" i="1" s="1"/>
  <c r="V7" i="1" s="1"/>
  <c r="U6" i="1"/>
  <c r="W8" i="7"/>
  <c r="W9" i="7"/>
  <c r="W6" i="7"/>
  <c r="W16" i="7"/>
  <c r="W5" i="7" s="1"/>
  <c r="X14" i="7" s="1"/>
  <c r="Z10" i="3"/>
  <c r="AA12" i="3" s="1"/>
  <c r="AA13" i="3" s="1"/>
  <c r="Z8" i="3"/>
  <c r="Z9" i="3"/>
  <c r="Z5" i="3"/>
  <c r="AA7" i="3" s="1"/>
  <c r="Z9" i="5"/>
  <c r="Z10" i="5"/>
  <c r="AA12" i="5" s="1"/>
  <c r="AA13" i="5" s="1"/>
  <c r="Z5" i="5"/>
  <c r="AA7" i="5" s="1"/>
  <c r="Z6" i="5"/>
  <c r="Y10" i="4"/>
  <c r="Z12" i="4" s="1"/>
  <c r="Z13" i="4" s="1"/>
  <c r="Y8" i="4"/>
  <c r="Y9" i="4"/>
  <c r="Y6" i="4"/>
  <c r="Y14" i="4"/>
  <c r="Y15" i="4" s="1"/>
  <c r="Y5" i="4" s="1"/>
  <c r="Z7" i="4" s="1"/>
  <c r="AB10" i="6"/>
  <c r="AB14" i="2"/>
  <c r="AB15" i="2" s="1"/>
  <c r="Z14" i="4" l="1"/>
  <c r="Z15" i="4" s="1"/>
  <c r="Z5" i="4" s="1"/>
  <c r="AA7" i="4" s="1"/>
  <c r="AB5" i="2"/>
  <c r="V10" i="1"/>
  <c r="W12" i="1" s="1"/>
  <c r="W13" i="1" s="1"/>
  <c r="V8" i="1"/>
  <c r="V15" i="1"/>
  <c r="V5" i="1" s="1"/>
  <c r="W7" i="1" s="1"/>
  <c r="X15" i="7"/>
  <c r="X16" i="7" s="1"/>
  <c r="X7" i="7"/>
  <c r="X10" i="7" s="1"/>
  <c r="Y12" i="7" s="1"/>
  <c r="Y13" i="7" s="1"/>
  <c r="AA10" i="3"/>
  <c r="AB12" i="3" s="1"/>
  <c r="AB13" i="3" s="1"/>
  <c r="AA8" i="3"/>
  <c r="AA9" i="3"/>
  <c r="AA6" i="3"/>
  <c r="AA14" i="3"/>
  <c r="AA15" i="3" s="1"/>
  <c r="AA5" i="3" s="1"/>
  <c r="AA1" i="3" s="1"/>
  <c r="AA9" i="5"/>
  <c r="AA10" i="5"/>
  <c r="AB12" i="5" s="1"/>
  <c r="AB13" i="5" s="1"/>
  <c r="AA8" i="5"/>
  <c r="AA6" i="5"/>
  <c r="AA14" i="5"/>
  <c r="AA15" i="5" s="1"/>
  <c r="Z8" i="4"/>
  <c r="Z10" i="4"/>
  <c r="AA12" i="4" s="1"/>
  <c r="AA13" i="4" s="1"/>
  <c r="Z9" i="4"/>
  <c r="Z6" i="4"/>
  <c r="V9" i="1"/>
  <c r="V6" i="1"/>
  <c r="AB10" i="2"/>
  <c r="AB8" i="2"/>
  <c r="AB9" i="2"/>
  <c r="AB14" i="5" l="1"/>
  <c r="AB15" i="5" s="1"/>
  <c r="W14" i="1"/>
  <c r="W15" i="1" s="1"/>
  <c r="W5" i="1" s="1"/>
  <c r="X7" i="1" s="1"/>
  <c r="AA14" i="4"/>
  <c r="AA15" i="4" s="1"/>
  <c r="AA5" i="4" s="1"/>
  <c r="X5" i="7"/>
  <c r="Y14" i="7" s="1"/>
  <c r="X6" i="7"/>
  <c r="X9" i="7"/>
  <c r="X8" i="7"/>
  <c r="AB14" i="3"/>
  <c r="AB15" i="3" s="1"/>
  <c r="AB7" i="3"/>
  <c r="AA5" i="5"/>
  <c r="AA10" i="4"/>
  <c r="AB12" i="4" s="1"/>
  <c r="AB13" i="4" s="1"/>
  <c r="AA9" i="4"/>
  <c r="AA8" i="4"/>
  <c r="AA6" i="4"/>
  <c r="W8" i="1"/>
  <c r="W10" i="1"/>
  <c r="X12" i="1" s="1"/>
  <c r="X13" i="1" s="1"/>
  <c r="W9" i="1"/>
  <c r="W6" i="1"/>
  <c r="AB7" i="5" l="1"/>
  <c r="AB10" i="5" s="1"/>
  <c r="AA1" i="5"/>
  <c r="AB7" i="4"/>
  <c r="AB9" i="4" s="1"/>
  <c r="AA1" i="4"/>
  <c r="AB14" i="4"/>
  <c r="AB15" i="4" s="1"/>
  <c r="AB5" i="4" s="1"/>
  <c r="X14" i="1"/>
  <c r="X15" i="1" s="1"/>
  <c r="X5" i="1" s="1"/>
  <c r="Y7" i="1" s="1"/>
  <c r="X6" i="1"/>
  <c r="Y15" i="7"/>
  <c r="Y16" i="7" s="1"/>
  <c r="Y7" i="7"/>
  <c r="Y6" i="7" s="1"/>
  <c r="AB10" i="3"/>
  <c r="AB9" i="3"/>
  <c r="AB8" i="3"/>
  <c r="AB6" i="3"/>
  <c r="AB5" i="3"/>
  <c r="X9" i="1"/>
  <c r="X8" i="1"/>
  <c r="X10" i="1"/>
  <c r="Y12" i="1" s="1"/>
  <c r="Y13" i="1" s="1"/>
  <c r="AB6" i="5" l="1"/>
  <c r="AB8" i="5"/>
  <c r="AB9" i="5"/>
  <c r="AB5" i="5"/>
  <c r="AB10" i="4"/>
  <c r="AB8" i="4"/>
  <c r="AB6" i="4"/>
  <c r="Y9" i="7"/>
  <c r="Y8" i="7"/>
  <c r="Y10" i="7"/>
  <c r="Z12" i="7" s="1"/>
  <c r="Z13" i="7" s="1"/>
  <c r="Y5" i="7"/>
  <c r="Y6" i="1"/>
  <c r="Y14" i="1"/>
  <c r="Y15" i="1" s="1"/>
  <c r="Y5" i="1" s="1"/>
  <c r="Z7" i="1" s="1"/>
  <c r="Z7" i="7" l="1"/>
  <c r="Z10" i="7" s="1"/>
  <c r="AA12" i="7" s="1"/>
  <c r="AA13" i="7" s="1"/>
  <c r="Z14" i="7"/>
  <c r="Z15" i="7"/>
  <c r="Z6" i="1"/>
  <c r="Y9" i="1"/>
  <c r="Y10" i="1"/>
  <c r="Z12" i="1" s="1"/>
  <c r="Z13" i="1" s="1"/>
  <c r="Y8" i="1"/>
  <c r="Z8" i="7" l="1"/>
  <c r="Z6" i="7"/>
  <c r="Z9" i="7"/>
  <c r="Z16" i="7"/>
  <c r="Z5" i="7" s="1"/>
  <c r="Z14" i="1"/>
  <c r="Z15" i="1" s="1"/>
  <c r="Z5" i="1" s="1"/>
  <c r="AA7" i="1" s="1"/>
  <c r="Z9" i="1"/>
  <c r="Z10" i="1"/>
  <c r="AA12" i="1" s="1"/>
  <c r="AA13" i="1" s="1"/>
  <c r="Z8" i="1"/>
  <c r="AA15" i="7" l="1"/>
  <c r="AA7" i="7"/>
  <c r="AA8" i="7" s="1"/>
  <c r="AA14" i="7"/>
  <c r="AA6" i="1"/>
  <c r="AA8" i="1"/>
  <c r="AA10" i="1"/>
  <c r="AB12" i="1" s="1"/>
  <c r="AB13" i="1" s="1"/>
  <c r="AA9" i="1"/>
  <c r="AA14" i="1"/>
  <c r="AA15" i="1" s="1"/>
  <c r="AA5" i="1" s="1"/>
  <c r="AB7" i="1" l="1"/>
  <c r="AB6" i="1" s="1"/>
  <c r="AA1" i="1"/>
  <c r="AA16" i="7"/>
  <c r="AA5" i="7" s="1"/>
  <c r="AA1" i="7" s="1"/>
  <c r="AA9" i="7"/>
  <c r="AA6" i="7"/>
  <c r="AA10" i="7"/>
  <c r="AB12" i="7" s="1"/>
  <c r="AB13" i="7" s="1"/>
  <c r="AB14" i="1"/>
  <c r="AB15" i="1" s="1"/>
  <c r="AB5" i="1" l="1"/>
  <c r="AB15" i="7"/>
  <c r="AB7" i="7"/>
  <c r="AB6" i="7" s="1"/>
  <c r="AB14" i="7"/>
  <c r="AB8" i="1"/>
  <c r="AB9" i="1"/>
  <c r="AB10" i="1"/>
  <c r="AB16" i="7" l="1"/>
  <c r="AB5" i="7" s="1"/>
  <c r="AB9" i="7"/>
  <c r="AB8" i="7"/>
  <c r="AB10" i="7"/>
</calcChain>
</file>

<file path=xl/sharedStrings.xml><?xml version="1.0" encoding="utf-8"?>
<sst xmlns="http://schemas.openxmlformats.org/spreadsheetml/2006/main" count="845" uniqueCount="108">
  <si>
    <t>Bevölkerung</t>
  </si>
  <si>
    <t xml:space="preserve"> - - leichte</t>
  </si>
  <si>
    <t xml:space="preserve"> - - mittlere</t>
  </si>
  <si>
    <t xml:space="preserve"> - - schwere</t>
  </si>
  <si>
    <t>Ansteckungsfaktor</t>
  </si>
  <si>
    <t>Wieder Gesund/ Imun</t>
  </si>
  <si>
    <t>Gesamt Angesteckte</t>
  </si>
  <si>
    <t>Tote/Woche</t>
  </si>
  <si>
    <t>W 1</t>
  </si>
  <si>
    <t>W 2</t>
  </si>
  <si>
    <t>W 3</t>
  </si>
  <si>
    <t>W 4</t>
  </si>
  <si>
    <t>W 5</t>
  </si>
  <si>
    <t>W 6</t>
  </si>
  <si>
    <t>W 7</t>
  </si>
  <si>
    <t>W 8</t>
  </si>
  <si>
    <t>W 9</t>
  </si>
  <si>
    <t>W 10</t>
  </si>
  <si>
    <t>W 11</t>
  </si>
  <si>
    <t>W 12</t>
  </si>
  <si>
    <t>W 13</t>
  </si>
  <si>
    <t>W 14</t>
  </si>
  <si>
    <t>W 15</t>
  </si>
  <si>
    <t>W 16</t>
  </si>
  <si>
    <t>W 17</t>
  </si>
  <si>
    <t>W 18</t>
  </si>
  <si>
    <t>W 19</t>
  </si>
  <si>
    <t>W 20</t>
  </si>
  <si>
    <t>W 21</t>
  </si>
  <si>
    <t>W 22</t>
  </si>
  <si>
    <t>W 23</t>
  </si>
  <si>
    <t>W 24</t>
  </si>
  <si>
    <t>W 25</t>
  </si>
  <si>
    <t>Ges. Angesteckte</t>
  </si>
  <si>
    <t>Ges. Tote</t>
  </si>
  <si>
    <t>Tote/ Woche</t>
  </si>
  <si>
    <t>Mittwoch</t>
  </si>
  <si>
    <t>Deutschland</t>
  </si>
  <si>
    <t>Gesamte Tote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</si>
  <si>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</si>
  <si>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</si>
  <si>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</si>
  <si>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</si>
  <si>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</si>
  <si>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</si>
  <si>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</si>
  <si>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</si>
  <si>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</si>
  <si>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</si>
  <si>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</si>
  <si>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</si>
  <si>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</si>
  <si>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</si>
  <si>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</si>
  <si>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</si>
  <si>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</si>
  <si>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</si>
  <si>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</si>
  <si>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</si>
  <si>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</si>
  <si>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</si>
  <si>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</si>
  <si>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Ansteckungen/ Woche</t>
  </si>
  <si>
    <t>Summe Gesunde/ Imune</t>
  </si>
  <si>
    <t xml:space="preserve"> - - Heilung</t>
  </si>
  <si>
    <t>0 bis 100%</t>
  </si>
  <si>
    <t>reale Daten des RKI</t>
  </si>
  <si>
    <t>Normale/ Gesunde</t>
  </si>
  <si>
    <t>Kalender Woche &gt;&gt;&gt;</t>
  </si>
  <si>
    <t>0 bis 4 (...)</t>
  </si>
  <si>
    <t>Italy</t>
  </si>
  <si>
    <t>Daten World Bank/ ECD</t>
  </si>
  <si>
    <t>Spain</t>
  </si>
  <si>
    <t>Sweden</t>
  </si>
  <si>
    <t>South Korea</t>
  </si>
  <si>
    <t>0 … 100%</t>
  </si>
  <si>
    <t>Dänemark</t>
  </si>
  <si>
    <t>Kontrolle:</t>
  </si>
  <si>
    <t>wieder Gesund/ Imun</t>
  </si>
  <si>
    <t>- faktor/Wo</t>
  </si>
  <si>
    <t>France</t>
  </si>
  <si>
    <t>AF/Tag</t>
  </si>
  <si>
    <t>United Kingdom</t>
  </si>
  <si>
    <t>AF Corona Entwicklung</t>
  </si>
  <si>
    <t>Datum</t>
  </si>
  <si>
    <t>Anzahl</t>
  </si>
  <si>
    <t>nutzen der</t>
  </si>
  <si>
    <t>INDEX Funktion</t>
  </si>
  <si>
    <t>Anzahl fallend</t>
  </si>
  <si>
    <t>a</t>
  </si>
  <si>
    <t>b</t>
  </si>
  <si>
    <t>c</t>
  </si>
  <si>
    <t>d</t>
  </si>
  <si>
    <t>f</t>
  </si>
  <si>
    <t>g</t>
  </si>
  <si>
    <t>r</t>
  </si>
  <si>
    <t>h</t>
  </si>
  <si>
    <t>i</t>
  </si>
  <si>
    <t>j</t>
  </si>
  <si>
    <t>k</t>
  </si>
  <si>
    <t>l</t>
  </si>
  <si>
    <t>m</t>
  </si>
  <si>
    <t>n</t>
  </si>
  <si>
    <t>Anfang</t>
  </si>
  <si>
    <t>Ende</t>
  </si>
  <si>
    <t>Immunität durch Impfung</t>
  </si>
  <si>
    <t>USA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</si>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</sst>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2" borderId="0" xfId="0" applyFill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quotePrefix="1" applyBorder="1"/>
    <xf numFmtId="9" fontId="0" fillId="0" borderId="3" xfId="0" applyNumberFormat="1" applyBorder="1"/>
    <xf numFmtId="9" fontId="3" fillId="0" borderId="3" xfId="0" applyNumberFormat="1" applyFont="1" applyBorder="1"/>
    <xf numFmtId="9" fontId="3" fillId="0" borderId="3" xfId="0" applyNumberFormat="1" applyFont="1" applyBorder="1" applyAlignment="1">
      <alignment horizontal="right"/>
    </xf>
    <xf numFmtId="0" fontId="0" fillId="0" borderId="4" xfId="0" applyBorder="1"/>
    <xf numFmtId="0" fontId="0" fillId="0" borderId="5" xfId="0" quotePrefix="1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Fill="1" applyBorder="1"/>
    <xf numFmtId="9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0" fontId="0" fillId="0" borderId="3" xfId="0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0" fillId="0" borderId="6" xfId="0" applyBorder="1"/>
    <xf numFmtId="0" fontId="3" fillId="0" borderId="7" xfId="0" applyFont="1" applyBorder="1" applyAlignment="1">
      <alignment horizontal="right"/>
    </xf>
    <xf numFmtId="9" fontId="3" fillId="0" borderId="1" xfId="0" applyNumberFormat="1" applyFont="1" applyFill="1" applyBorder="1"/>
    <xf numFmtId="3" fontId="3" fillId="0" borderId="1" xfId="0" applyNumberFormat="1" applyFont="1" applyFill="1" applyBorder="1"/>
    <xf numFmtId="3" fontId="4" fillId="0" borderId="1" xfId="0" applyNumberFormat="1" applyFont="1" applyFill="1" applyBorder="1"/>
    <xf numFmtId="3" fontId="0" fillId="0" borderId="0" xfId="0" applyNumberFormat="1" applyFill="1"/>
    <xf numFmtId="164" fontId="3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9" fontId="4" fillId="0" borderId="3" xfId="0" applyNumberFormat="1" applyFont="1" applyBorder="1"/>
    <xf numFmtId="3" fontId="4" fillId="5" borderId="1" xfId="0" applyNumberFormat="1" applyFont="1" applyFill="1" applyBorder="1"/>
    <xf numFmtId="3" fontId="0" fillId="5" borderId="1" xfId="0" applyNumberFormat="1" applyFill="1" applyBorder="1"/>
    <xf numFmtId="3" fontId="3" fillId="4" borderId="1" xfId="0" applyNumberFormat="1" applyFont="1" applyFill="1" applyBorder="1"/>
    <xf numFmtId="0" fontId="0" fillId="6" borderId="7" xfId="0" quotePrefix="1" applyFill="1" applyBorder="1" applyAlignment="1">
      <alignment horizontal="right"/>
    </xf>
    <xf numFmtId="165" fontId="0" fillId="6" borderId="0" xfId="0" applyNumberFormat="1" applyFill="1" applyAlignment="1"/>
    <xf numFmtId="2" fontId="3" fillId="0" borderId="1" xfId="0" applyNumberFormat="1" applyFon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164" fontId="4" fillId="0" borderId="1" xfId="0" applyNumberFormat="1" applyFont="1" applyFill="1" applyBorder="1"/>
    <xf numFmtId="165" fontId="0" fillId="0" borderId="0" xfId="0" applyNumberFormat="1" applyFill="1" applyAlignment="1"/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0" fontId="0" fillId="4" borderId="1" xfId="0" applyFill="1" applyBorder="1"/>
    <xf numFmtId="0" fontId="0" fillId="0" borderId="0" xfId="0" applyAlignment="1">
      <alignment horizontal="center"/>
    </xf>
    <xf numFmtId="14" fontId="0" fillId="4" borderId="1" xfId="0" applyNumberFormat="1" applyFill="1" applyBorder="1"/>
    <xf numFmtId="14" fontId="0" fillId="0" borderId="1" xfId="0" applyNumberFormat="1" applyFill="1" applyBorder="1"/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0" xfId="0" applyFill="1"/>
    <xf numFmtId="0" fontId="0" fillId="6" borderId="1" xfId="0" applyFill="1" applyBorder="1" applyAlignment="1">
      <alignment horizontal="center"/>
    </xf>
    <xf numFmtId="3" fontId="0" fillId="6" borderId="1" xfId="0" applyNumberFormat="1" applyFill="1" applyBorder="1"/>
    <xf numFmtId="166" fontId="0" fillId="0" borderId="0" xfId="0" applyNumberFormat="1"/>
    <xf numFmtId="3" fontId="0" fillId="0" borderId="0" xfId="0" applyNumberFormat="1" applyAlignment="1">
      <alignment horizontal="center"/>
    </xf>
    <xf numFmtId="3" fontId="0" fillId="4" borderId="1" xfId="0" applyNumberFormat="1" applyFill="1" applyBorder="1"/>
    <xf numFmtId="3" fontId="4" fillId="6" borderId="1" xfId="0" applyNumberFormat="1" applyFont="1" applyFill="1" applyBorder="1"/>
    <xf numFmtId="3" fontId="0" fillId="6" borderId="0" xfId="0" applyNumberFormat="1" applyFill="1"/>
    <xf numFmtId="3" fontId="0" fillId="2" borderId="1" xfId="0" applyNumberFormat="1" applyFill="1" applyBorder="1"/>
    <xf numFmtId="0" fontId="3" fillId="0" borderId="2" xfId="0" applyFont="1" applyBorder="1"/>
    <xf numFmtId="0" fontId="3" fillId="0" borderId="2" xfId="0" quotePrefix="1" applyFont="1" applyBorder="1"/>
    <xf numFmtId="14" fontId="0" fillId="0" borderId="1" xfId="0" applyNumberFormat="1" applyFill="1" applyBorder="1" applyAlignment="1">
      <alignment horizontal="center"/>
    </xf>
    <xf numFmtId="3" fontId="5" fillId="0" borderId="0" xfId="0" applyNumberFormat="1" applyFont="1"/>
    <xf numFmtId="3" fontId="5" fillId="0" borderId="1" xfId="0" applyNumberFormat="1" applyFont="1" applyBorder="1"/>
    <xf numFmtId="3" fontId="6" fillId="0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Deutschland!$A$6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Deutschland!$D$6:$AB$6</c:f>
              <c:numCache>
                <c:formatCode>#,##0</c:formatCode>
                <c:ptCount val="25"/>
                <c:pt idx="1">
                  <c:v>0.13</c:v>
                </c:pt>
                <c:pt idx="2">
                  <c:v>0.91</c:v>
                </c:pt>
                <c:pt idx="3">
                  <c:v>5.59</c:v>
                </c:pt>
                <c:pt idx="4">
                  <c:v>33.669999746671024</c:v>
                </c:pt>
                <c:pt idx="5">
                  <c:v>202.14998758687716</c:v>
                </c:pt>
                <c:pt idx="6">
                  <c:v>1213.0295224741067</c:v>
                </c:pt>
                <c:pt idx="7">
                  <c:v>6267.4153865751287</c:v>
                </c:pt>
                <c:pt idx="8">
                  <c:v>26484.675199337562</c:v>
                </c:pt>
                <c:pt idx="9">
                  <c:v>60851.524864402032</c:v>
                </c:pt>
                <c:pt idx="10">
                  <c:v>98643.474297603098</c:v>
                </c:pt>
                <c:pt idx="11">
                  <c:v>132632.27820859433</c:v>
                </c:pt>
                <c:pt idx="12">
                  <c:v>156397.28322127325</c:v>
                </c:pt>
                <c:pt idx="13">
                  <c:v>173007.25795191657</c:v>
                </c:pt>
                <c:pt idx="14">
                  <c:v>184613.20205959171</c:v>
                </c:pt>
                <c:pt idx="15">
                  <c:v>192721.10248345445</c:v>
                </c:pt>
                <c:pt idx="16">
                  <c:v>198384.5116502069</c:v>
                </c:pt>
                <c:pt idx="17">
                  <c:v>202340.05978046291</c:v>
                </c:pt>
                <c:pt idx="18">
                  <c:v>205102.58917397651</c:v>
                </c:pt>
                <c:pt idx="19">
                  <c:v>207031.83352076539</c:v>
                </c:pt>
                <c:pt idx="20">
                  <c:v>208379.10049119714</c:v>
                </c:pt>
                <c:pt idx="21">
                  <c:v>209319.92880815588</c:v>
                </c:pt>
                <c:pt idx="22">
                  <c:v>209976.92116565161</c:v>
                </c:pt>
                <c:pt idx="23">
                  <c:v>210435.70226760302</c:v>
                </c:pt>
                <c:pt idx="24">
                  <c:v>210756.06900350825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09-4315-BA20-55B67EA333CD}"/>
            </c:ext>
          </c:extLst>
        </c:ser>
        <c:ser>
          <c:idx val="1"/>
          <c:order val="1"/>
          <c:tx>
            <c:strRef>
              <c:f>Deutschland!$A$13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Deutschland!$D$13:$AB$13</c:f>
              <c:numCache>
                <c:formatCode>General</c:formatCode>
                <c:ptCount val="25"/>
                <c:pt idx="2" formatCode="#,##0">
                  <c:v>0</c:v>
                </c:pt>
                <c:pt idx="3" formatCode="#,##0">
                  <c:v>3.1200000000000002E-2</c:v>
                </c:pt>
                <c:pt idx="4" formatCode="#,##0">
                  <c:v>0.21840000000000001</c:v>
                </c:pt>
                <c:pt idx="5" formatCode="#,##0">
                  <c:v>1.3415999898668407</c:v>
                </c:pt>
                <c:pt idx="6" formatCode="#,##0">
                  <c:v>8.0807995034750864</c:v>
                </c:pt>
                <c:pt idx="7" formatCode="#,##0">
                  <c:v>48.515980898964273</c:v>
                </c:pt>
                <c:pt idx="8" formatCode="#,##0">
                  <c:v>250.69141546300514</c:v>
                </c:pt>
                <c:pt idx="9" formatCode="#,##0">
                  <c:v>1059.3818079735024</c:v>
                </c:pt>
                <c:pt idx="10" formatCode="#,##0">
                  <c:v>2434.0557945760811</c:v>
                </c:pt>
                <c:pt idx="11" formatCode="#,##0">
                  <c:v>3945.7337719041234</c:v>
                </c:pt>
                <c:pt idx="12" formatCode="#,##0">
                  <c:v>5305.2859283437729</c:v>
                </c:pt>
                <c:pt idx="13" formatCode="#,##0">
                  <c:v>6255.8861288509297</c:v>
                </c:pt>
                <c:pt idx="14" formatCode="#,##0">
                  <c:v>6920.2851180766629</c:v>
                </c:pt>
                <c:pt idx="15" formatCode="#,##0">
                  <c:v>7384.5228823836678</c:v>
                </c:pt>
                <c:pt idx="16" formatCode="#,##0">
                  <c:v>7708.8388993381777</c:v>
                </c:pt>
                <c:pt idx="17" formatCode="#,##0">
                  <c:v>7935.3752660082755</c:v>
                </c:pt>
                <c:pt idx="18" formatCode="#,##0">
                  <c:v>8093.597191218515</c:v>
                </c:pt>
                <c:pt idx="19" formatCode="#,##0">
                  <c:v>8204.0983669590587</c:v>
                </c:pt>
                <c:pt idx="20" formatCode="#,##0">
                  <c:v>8281.2681408306144</c:v>
                </c:pt>
                <c:pt idx="21" formatCode="#,##0">
                  <c:v>8335.1588196478842</c:v>
                </c:pt>
                <c:pt idx="22" formatCode="#,##0">
                  <c:v>8372.7919523262335</c:v>
                </c:pt>
                <c:pt idx="23" formatCode="#,##0">
                  <c:v>8399.0716466260637</c:v>
                </c:pt>
                <c:pt idx="24" formatCode="#,##0">
                  <c:v>8417.4228907041197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09-4315-BA20-55B67EA333CD}"/>
            </c:ext>
          </c:extLst>
        </c:ser>
        <c:ser>
          <c:idx val="2"/>
          <c:order val="3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Deutschland!$D$49:$AB$49</c:f>
              <c:numCache>
                <c:formatCode>General</c:formatCode>
                <c:ptCount val="25"/>
                <c:pt idx="5">
                  <c:v>262</c:v>
                </c:pt>
                <c:pt idx="6">
                  <c:v>1567</c:v>
                </c:pt>
                <c:pt idx="7">
                  <c:v>8198</c:v>
                </c:pt>
                <c:pt idx="8">
                  <c:v>31554</c:v>
                </c:pt>
                <c:pt idx="9">
                  <c:v>67366</c:v>
                </c:pt>
                <c:pt idx="10">
                  <c:v>103228</c:v>
                </c:pt>
                <c:pt idx="11">
                  <c:v>127584</c:v>
                </c:pt>
                <c:pt idx="12">
                  <c:v>145694</c:v>
                </c:pt>
                <c:pt idx="13">
                  <c:v>157641</c:v>
                </c:pt>
                <c:pt idx="14">
                  <c:v>164807</c:v>
                </c:pt>
                <c:pt idx="15">
                  <c:v>171306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09-4315-BA20-55B67EA333CD}"/>
            </c:ext>
          </c:extLst>
        </c:ser>
        <c:ser>
          <c:idx val="3"/>
          <c:order val="4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Deutschland!$D$51:$AB$51</c:f>
              <c:numCache>
                <c:formatCode>General</c:formatCode>
                <c:ptCount val="25"/>
                <c:pt idx="6">
                  <c:v>3</c:v>
                </c:pt>
                <c:pt idx="7">
                  <c:v>12</c:v>
                </c:pt>
                <c:pt idx="8">
                  <c:v>149</c:v>
                </c:pt>
                <c:pt idx="9">
                  <c:v>732</c:v>
                </c:pt>
                <c:pt idx="10">
                  <c:v>1750</c:v>
                </c:pt>
                <c:pt idx="11">
                  <c:v>3254</c:v>
                </c:pt>
                <c:pt idx="12">
                  <c:v>4879</c:v>
                </c:pt>
                <c:pt idx="13">
                  <c:v>6115</c:v>
                </c:pt>
                <c:pt idx="14">
                  <c:v>6996</c:v>
                </c:pt>
                <c:pt idx="15">
                  <c:v>7634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09-4315-BA20-55B67EA333CD}"/>
            </c:ext>
          </c:extLst>
        </c:ser>
        <c:ser>
          <c:idx val="4"/>
          <c:order val="5"/>
          <c:tx>
            <c:v>RD - wieder gesund/ immun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  <c:extLst xmlns:c15="http://schemas.microsoft.com/office/drawing/2012/chart"/>
            </c:strRef>
          </c:xVal>
          <c:yVal>
            <c:numRef>
              <c:f>Deutschland!#REF!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438-49CC-8C81-BBB4D9ED1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Deutschland!$A$14</c15:sqref>
                        </c15:formulaRef>
                      </c:ext>
                    </c:extLst>
                    <c:strCache>
                      <c:ptCount val="1"/>
                      <c:pt idx="0">
                        <c:v>wieder Gesund/ Imun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Deutschland!$F$4:$AB$4</c15:sqref>
                        </c15:formulaRef>
                      </c:ext>
                    </c:extLst>
                    <c:strCache>
                      <c:ptCount val="23"/>
                      <c:pt idx="0">
                        <c:v>W 3</c:v>
                      </c:pt>
                      <c:pt idx="1">
                        <c:v>W 4</c:v>
                      </c:pt>
                      <c:pt idx="2">
                        <c:v>W 5</c:v>
                      </c:pt>
                      <c:pt idx="3">
                        <c:v>W 6</c:v>
                      </c:pt>
                      <c:pt idx="4">
                        <c:v>W 7</c:v>
                      </c:pt>
                      <c:pt idx="5">
                        <c:v>W 8</c:v>
                      </c:pt>
                      <c:pt idx="6">
                        <c:v>W 9</c:v>
                      </c:pt>
                      <c:pt idx="7">
                        <c:v>W 10</c:v>
                      </c:pt>
                      <c:pt idx="8">
                        <c:v>W 11</c:v>
                      </c:pt>
                      <c:pt idx="9">
                        <c:v>W 12</c:v>
                      </c:pt>
                      <c:pt idx="10">
                        <c:v>W 13</c:v>
                      </c:pt>
                      <c:pt idx="11">
                        <c:v>W 14</c:v>
                      </c:pt>
                      <c:pt idx="12">
                        <c:v>W 15</c:v>
                      </c:pt>
                      <c:pt idx="13">
                        <c:v>W 16</c:v>
                      </c:pt>
                      <c:pt idx="14">
                        <c:v>W 17</c:v>
                      </c:pt>
                      <c:pt idx="15">
                        <c:v>W 18</c:v>
                      </c:pt>
                      <c:pt idx="16">
                        <c:v>W 19</c:v>
                      </c:pt>
                      <c:pt idx="17">
                        <c:v>W 20</c:v>
                      </c:pt>
                      <c:pt idx="18">
                        <c:v>W 21</c:v>
                      </c:pt>
                      <c:pt idx="19">
                        <c:v>W 22</c:v>
                      </c:pt>
                      <c:pt idx="20">
                        <c:v>W 23</c:v>
                      </c:pt>
                      <c:pt idx="21">
                        <c:v>W 24</c:v>
                      </c:pt>
                      <c:pt idx="22">
                        <c:v>W 25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Deutschland!$F$15:$AB$15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0.74880000000000002</c:v>
                      </c:pt>
                      <c:pt idx="2">
                        <c:v>5.2415999999999991</c:v>
                      </c:pt>
                      <c:pt idx="3">
                        <c:v>32.198399756804179</c:v>
                      </c:pt>
                      <c:pt idx="4">
                        <c:v>193.93918808340203</c:v>
                      </c:pt>
                      <c:pt idx="5">
                        <c:v>1164.3835415751425</c:v>
                      </c:pt>
                      <c:pt idx="6">
                        <c:v>6016.5939711121237</c:v>
                      </c:pt>
                      <c:pt idx="7">
                        <c:v>25425.163391364058</c:v>
                      </c:pt>
                      <c:pt idx="8">
                        <c:v>58417.339069825946</c:v>
                      </c:pt>
                      <c:pt idx="9">
                        <c:v>94697.610525698954</c:v>
                      </c:pt>
                      <c:pt idx="10">
                        <c:v>127326.86228025054</c:v>
                      </c:pt>
                      <c:pt idx="11">
                        <c:v>150141.26709242229</c:v>
                      </c:pt>
                      <c:pt idx="12">
                        <c:v>166086.84283383988</c:v>
                      </c:pt>
                      <c:pt idx="13">
                        <c:v>177228.54917720798</c:v>
                      </c:pt>
                      <c:pt idx="14">
                        <c:v>185012.13358411621</c:v>
                      </c:pt>
                      <c:pt idx="15">
                        <c:v>190449.00638419855</c:v>
                      </c:pt>
                      <c:pt idx="16">
                        <c:v>194246.3325892443</c:v>
                      </c:pt>
                      <c:pt idx="17">
                        <c:v>196898.36080701734</c:v>
                      </c:pt>
                      <c:pt idx="18">
                        <c:v>198750.43537993464</c:v>
                      </c:pt>
                      <c:pt idx="19">
                        <c:v>200043.81167154913</c:v>
                      </c:pt>
                      <c:pt idx="20">
                        <c:v>200947.00685582953</c:v>
                      </c:pt>
                      <c:pt idx="21">
                        <c:v>201577.71951902544</c:v>
                      </c:pt>
                      <c:pt idx="22">
                        <c:v>202018.14937689877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CABB-43C1-A6CD-D63796AAFF9A}"/>
                  </c:ext>
                </c:extLst>
              </c15:ser>
            </c15:filteredScatterSeries>
          </c:ext>
        </c:extLst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645464188771276"/>
          <c:y val="4.5129341192868475E-2"/>
          <c:w val="0.17955294049782239"/>
          <c:h val="0.19392453480216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France!$A$7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France!$D$7:$AB$7</c:f>
              <c:numCache>
                <c:formatCode>#,##0</c:formatCode>
                <c:ptCount val="25"/>
                <c:pt idx="2">
                  <c:v>1.2</c:v>
                </c:pt>
                <c:pt idx="3">
                  <c:v>7.1999999999999993</c:v>
                </c:pt>
                <c:pt idx="4">
                  <c:v>43.199999999999996</c:v>
                </c:pt>
                <c:pt idx="5">
                  <c:v>259.19996823418262</c:v>
                </c:pt>
                <c:pt idx="6">
                  <c:v>1295.9987293621261</c:v>
                </c:pt>
                <c:pt idx="7">
                  <c:v>4535.9716483477923</c:v>
                </c:pt>
                <c:pt idx="8">
                  <c:v>13607.543011278984</c:v>
                </c:pt>
                <c:pt idx="9">
                  <c:v>27212.240130782084</c:v>
                </c:pt>
                <c:pt idx="10">
                  <c:v>27203.086527863223</c:v>
                </c:pt>
                <c:pt idx="11">
                  <c:v>24463.192508216805</c:v>
                </c:pt>
                <c:pt idx="12">
                  <c:v>19545.827985750824</c:v>
                </c:pt>
                <c:pt idx="13">
                  <c:v>13659.09134164201</c:v>
                </c:pt>
                <c:pt idx="14">
                  <c:v>9542.1163351689556</c:v>
                </c:pt>
                <c:pt idx="15">
                  <c:v>6664.481496464311</c:v>
                </c:pt>
                <c:pt idx="16">
                  <c:v>4653.9026159041359</c:v>
                </c:pt>
                <c:pt idx="17">
                  <c:v>3249.5169601572879</c:v>
                </c:pt>
                <c:pt idx="18">
                  <c:v>2268.7457030114656</c:v>
                </c:pt>
                <c:pt idx="19">
                  <c:v>1583.9035709205868</c:v>
                </c:pt>
                <c:pt idx="20">
                  <c:v>1105.7446167239079</c:v>
                </c:pt>
                <c:pt idx="21">
                  <c:v>771.91447483512115</c:v>
                </c:pt>
                <c:pt idx="22">
                  <c:v>538.85924309509915</c:v>
                </c:pt>
                <c:pt idx="23">
                  <c:v>376.16273091917026</c:v>
                </c:pt>
                <c:pt idx="24">
                  <c:v>262.58638053605114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7-4B26-A4B1-C3E933A1D270}"/>
            </c:ext>
          </c:extLst>
        </c:ser>
        <c:ser>
          <c:idx val="1"/>
          <c:order val="1"/>
          <c:tx>
            <c:strRef>
              <c:f>France!$A$12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France!$D$12:$AB$12</c:f>
              <c:numCache>
                <c:formatCode>#,##0</c:formatCode>
                <c:ptCount val="25"/>
                <c:pt idx="3">
                  <c:v>0</c:v>
                </c:pt>
                <c:pt idx="4">
                  <c:v>1.44</c:v>
                </c:pt>
                <c:pt idx="5">
                  <c:v>8.6399999999999988</c:v>
                </c:pt>
                <c:pt idx="6">
                  <c:v>51.839993646836525</c:v>
                </c:pt>
                <c:pt idx="7">
                  <c:v>259.19974587242524</c:v>
                </c:pt>
                <c:pt idx="8">
                  <c:v>907.19432966955856</c:v>
                </c:pt>
                <c:pt idx="9">
                  <c:v>2721.5086022557971</c:v>
                </c:pt>
                <c:pt idx="10">
                  <c:v>5442.4480261564167</c:v>
                </c:pt>
                <c:pt idx="11">
                  <c:v>5440.6173055726449</c:v>
                </c:pt>
                <c:pt idx="12">
                  <c:v>4892.6385016433615</c:v>
                </c:pt>
                <c:pt idx="13">
                  <c:v>3909.165597150165</c:v>
                </c:pt>
                <c:pt idx="14">
                  <c:v>2731.8182683284022</c:v>
                </c:pt>
                <c:pt idx="15">
                  <c:v>1908.4232670337913</c:v>
                </c:pt>
                <c:pt idx="16">
                  <c:v>1332.8962992928623</c:v>
                </c:pt>
                <c:pt idx="17">
                  <c:v>930.78052318082723</c:v>
                </c:pt>
                <c:pt idx="18">
                  <c:v>649.90339203145766</c:v>
                </c:pt>
                <c:pt idx="19">
                  <c:v>453.74914060229315</c:v>
                </c:pt>
                <c:pt idx="20">
                  <c:v>316.78071418411741</c:v>
                </c:pt>
                <c:pt idx="21">
                  <c:v>221.14892334478159</c:v>
                </c:pt>
                <c:pt idx="22">
                  <c:v>154.38289496702424</c:v>
                </c:pt>
                <c:pt idx="23">
                  <c:v>107.77184861901983</c:v>
                </c:pt>
                <c:pt idx="24">
                  <c:v>75.23254618383406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7-4B26-A4B1-C3E933A1D270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France!$D$50:$AB$50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</c:v>
                </c:pt>
                <c:pt idx="6">
                  <c:v>1572</c:v>
                </c:pt>
                <c:pt idx="7">
                  <c:v>5946</c:v>
                </c:pt>
                <c:pt idx="8">
                  <c:v>14572</c:v>
                </c:pt>
                <c:pt idx="9">
                  <c:v>29826</c:v>
                </c:pt>
                <c:pt idx="10">
                  <c:v>26039</c:v>
                </c:pt>
                <c:pt idx="11">
                  <c:v>25406</c:v>
                </c:pt>
                <c:pt idx="12">
                  <c:v>13751</c:v>
                </c:pt>
                <c:pt idx="13">
                  <c:v>9523</c:v>
                </c:pt>
                <c:pt idx="14">
                  <c:v>6132</c:v>
                </c:pt>
                <c:pt idx="15">
                  <c:v>7260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7-4B26-A4B1-C3E933A1D270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France!$D$52:$AB$52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29</c:v>
                </c:pt>
                <c:pt idx="7">
                  <c:v>142</c:v>
                </c:pt>
                <c:pt idx="8">
                  <c:v>925</c:v>
                </c:pt>
                <c:pt idx="9">
                  <c:v>2423</c:v>
                </c:pt>
                <c:pt idx="10">
                  <c:v>6805</c:v>
                </c:pt>
                <c:pt idx="11">
                  <c:v>5391</c:v>
                </c:pt>
                <c:pt idx="12">
                  <c:v>5077</c:v>
                </c:pt>
                <c:pt idx="13">
                  <c:v>2864</c:v>
                </c:pt>
                <c:pt idx="14">
                  <c:v>1872</c:v>
                </c:pt>
                <c:pt idx="15">
                  <c:v>1460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67-4B26-A4B1-C3E933A1D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Italy!$A$6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Italy!$D$6:$AB$6</c:f>
              <c:numCache>
                <c:formatCode>#,##0</c:formatCode>
                <c:ptCount val="25"/>
                <c:pt idx="1">
                  <c:v>3</c:v>
                </c:pt>
                <c:pt idx="2">
                  <c:v>18</c:v>
                </c:pt>
                <c:pt idx="3">
                  <c:v>93</c:v>
                </c:pt>
                <c:pt idx="4">
                  <c:v>467.99992124989842</c:v>
                </c:pt>
                <c:pt idx="5">
                  <c:v>2342.9971649845538</c:v>
                </c:pt>
                <c:pt idx="6">
                  <c:v>11717.922350524921</c:v>
                </c:pt>
                <c:pt idx="7">
                  <c:v>35154.467384153359</c:v>
                </c:pt>
                <c:pt idx="8">
                  <c:v>70303.516797904129</c:v>
                </c:pt>
                <c:pt idx="9">
                  <c:v>105435.25687971967</c:v>
                </c:pt>
                <c:pt idx="10">
                  <c:v>133512.9660161316</c:v>
                </c:pt>
                <c:pt idx="11">
                  <c:v>155941.95315159846</c:v>
                </c:pt>
                <c:pt idx="12">
                  <c:v>173851.58003930666</c:v>
                </c:pt>
                <c:pt idx="13">
                  <c:v>188147.97973477305</c:v>
                </c:pt>
                <c:pt idx="14">
                  <c:v>199557.24336136572</c:v>
                </c:pt>
                <c:pt idx="15">
                  <c:v>208660.59574562259</c:v>
                </c:pt>
                <c:pt idx="16">
                  <c:v>215922.9176684152</c:v>
                </c:pt>
                <c:pt idx="17">
                  <c:v>221715.79190848416</c:v>
                </c:pt>
                <c:pt idx="18">
                  <c:v>226336.07294991607</c:v>
                </c:pt>
                <c:pt idx="19">
                  <c:v>230020.81710664631</c:v>
                </c:pt>
                <c:pt idx="20">
                  <c:v>232959.26564668232</c:v>
                </c:pt>
                <c:pt idx="21">
                  <c:v>235302.44943152965</c:v>
                </c:pt>
                <c:pt idx="22">
                  <c:v>237170.87879544339</c:v>
                </c:pt>
                <c:pt idx="23">
                  <c:v>238660.69506899381</c:v>
                </c:pt>
                <c:pt idx="24">
                  <c:v>239848.58811549924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7-4628-96C7-055D69CAD8B6}"/>
            </c:ext>
          </c:extLst>
        </c:ser>
        <c:ser>
          <c:idx val="1"/>
          <c:order val="1"/>
          <c:tx>
            <c:strRef>
              <c:f>Italy!$A$13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Italy!$D$13:$AB$13</c:f>
              <c:numCache>
                <c:formatCode>General</c:formatCode>
                <c:ptCount val="25"/>
                <c:pt idx="2" formatCode="#,##0">
                  <c:v>0</c:v>
                </c:pt>
                <c:pt idx="3" formatCode="#,##0">
                  <c:v>2.4</c:v>
                </c:pt>
                <c:pt idx="4" formatCode="#,##0">
                  <c:v>14.4</c:v>
                </c:pt>
                <c:pt idx="5" formatCode="#,##0">
                  <c:v>74.399987399983758</c:v>
                </c:pt>
                <c:pt idx="6" formatCode="#,##0">
                  <c:v>374.39954639752864</c:v>
                </c:pt>
                <c:pt idx="7" formatCode="#,##0">
                  <c:v>1874.3875760839874</c:v>
                </c:pt>
                <c:pt idx="8" formatCode="#,##0">
                  <c:v>5624.2347814645373</c:v>
                </c:pt>
                <c:pt idx="9" formatCode="#,##0">
                  <c:v>11248.082687664661</c:v>
                </c:pt>
                <c:pt idx="10" formatCode="#,##0">
                  <c:v>16869.161100755147</c:v>
                </c:pt>
                <c:pt idx="11" formatCode="#,##0">
                  <c:v>21361.594562581056</c:v>
                </c:pt>
                <c:pt idx="12" formatCode="#,##0">
                  <c:v>24950.232504255753</c:v>
                </c:pt>
                <c:pt idx="13" formatCode="#,##0">
                  <c:v>27815.772806289067</c:v>
                </c:pt>
                <c:pt idx="14" formatCode="#,##0">
                  <c:v>30103.196757563692</c:v>
                </c:pt>
                <c:pt idx="15" formatCode="#,##0">
                  <c:v>31928.67893781852</c:v>
                </c:pt>
                <c:pt idx="16" formatCode="#,##0">
                  <c:v>33385.215319299619</c:v>
                </c:pt>
                <c:pt idx="17" formatCode="#,##0">
                  <c:v>34547.186826946439</c:v>
                </c:pt>
                <c:pt idx="18" formatCode="#,##0">
                  <c:v>35474.046705357468</c:v>
                </c:pt>
                <c:pt idx="19" formatCode="#,##0">
                  <c:v>36213.291671986575</c:v>
                </c:pt>
                <c:pt idx="20" formatCode="#,##0">
                  <c:v>36802.850737063418</c:v>
                </c:pt>
                <c:pt idx="21" formatCode="#,##0">
                  <c:v>37273.002503469179</c:v>
                </c:pt>
                <c:pt idx="22" formatCode="#,##0">
                  <c:v>37647.911909044749</c:v>
                </c:pt>
                <c:pt idx="23" formatCode="#,##0">
                  <c:v>37946.860607270952</c:v>
                </c:pt>
                <c:pt idx="24" formatCode="#,##0">
                  <c:v>38185.231211039019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7-4628-96C7-055D69CAD8B6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Italy!$D$49:$AB$49</c:f>
              <c:numCache>
                <c:formatCode>General</c:formatCode>
                <c:ptCount val="25"/>
                <c:pt idx="3">
                  <c:v>0</c:v>
                </c:pt>
                <c:pt idx="4">
                  <c:v>319</c:v>
                </c:pt>
                <c:pt idx="5">
                  <c:v>2499</c:v>
                </c:pt>
                <c:pt idx="6">
                  <c:v>10146</c:v>
                </c:pt>
                <c:pt idx="7">
                  <c:v>31503</c:v>
                </c:pt>
                <c:pt idx="8">
                  <c:v>69173</c:v>
                </c:pt>
                <c:pt idx="9">
                  <c:v>105789</c:v>
                </c:pt>
                <c:pt idx="10">
                  <c:v>135583</c:v>
                </c:pt>
                <c:pt idx="11">
                  <c:v>162485</c:v>
                </c:pt>
                <c:pt idx="12">
                  <c:v>183954</c:v>
                </c:pt>
                <c:pt idx="13">
                  <c:v>201505</c:v>
                </c:pt>
                <c:pt idx="14">
                  <c:v>213013</c:v>
                </c:pt>
                <c:pt idx="15">
                  <c:v>221216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7-4628-96C7-055D69CAD8B6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Italy!$D$51:$AB$51</c:f>
              <c:numCache>
                <c:formatCode>General</c:formatCode>
                <c:ptCount val="25"/>
                <c:pt idx="3">
                  <c:v>0</c:v>
                </c:pt>
                <c:pt idx="4">
                  <c:v>11</c:v>
                </c:pt>
                <c:pt idx="5">
                  <c:v>80</c:v>
                </c:pt>
                <c:pt idx="6">
                  <c:v>631</c:v>
                </c:pt>
                <c:pt idx="7">
                  <c:v>2505</c:v>
                </c:pt>
                <c:pt idx="8">
                  <c:v>6820</c:v>
                </c:pt>
                <c:pt idx="9">
                  <c:v>12430</c:v>
                </c:pt>
                <c:pt idx="10">
                  <c:v>17129</c:v>
                </c:pt>
                <c:pt idx="11">
                  <c:v>21069</c:v>
                </c:pt>
                <c:pt idx="12">
                  <c:v>24648</c:v>
                </c:pt>
                <c:pt idx="13">
                  <c:v>27359</c:v>
                </c:pt>
                <c:pt idx="14">
                  <c:v>29315</c:v>
                </c:pt>
                <c:pt idx="15">
                  <c:v>30911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7-4628-96C7-055D69CA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Italy!$A$7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Italy!$D$7:$AB$7</c:f>
              <c:numCache>
                <c:formatCode>#,##0</c:formatCode>
                <c:ptCount val="25"/>
                <c:pt idx="1">
                  <c:v>3</c:v>
                </c:pt>
                <c:pt idx="2">
                  <c:v>15</c:v>
                </c:pt>
                <c:pt idx="3">
                  <c:v>75</c:v>
                </c:pt>
                <c:pt idx="4">
                  <c:v>374.99992124989842</c:v>
                </c:pt>
                <c:pt idx="5">
                  <c:v>1874.9972437346555</c:v>
                </c:pt>
                <c:pt idx="6">
                  <c:v>9374.9251855403672</c:v>
                </c:pt>
                <c:pt idx="7">
                  <c:v>23436.545033628438</c:v>
                </c:pt>
                <c:pt idx="8">
                  <c:v>35149.04941375077</c:v>
                </c:pt>
                <c:pt idx="9">
                  <c:v>35131.740081815551</c:v>
                </c:pt>
                <c:pt idx="10">
                  <c:v>28077.709136411937</c:v>
                </c:pt>
                <c:pt idx="11">
                  <c:v>22428.987135466858</c:v>
                </c:pt>
                <c:pt idx="12">
                  <c:v>17909.626887708211</c:v>
                </c:pt>
                <c:pt idx="13">
                  <c:v>14296.399695466394</c:v>
                </c:pt>
                <c:pt idx="14">
                  <c:v>11409.263626592683</c:v>
                </c:pt>
                <c:pt idx="15">
                  <c:v>9103.3523842568538</c:v>
                </c:pt>
                <c:pt idx="16">
                  <c:v>7262.3219227926111</c:v>
                </c:pt>
                <c:pt idx="17">
                  <c:v>5792.8742400689425</c:v>
                </c:pt>
                <c:pt idx="18">
                  <c:v>4620.2810414319183</c:v>
                </c:pt>
                <c:pt idx="19">
                  <c:v>3684.7441567302576</c:v>
                </c:pt>
                <c:pt idx="20">
                  <c:v>2938.448540036025</c:v>
                </c:pt>
                <c:pt idx="21">
                  <c:v>2343.183784847311</c:v>
                </c:pt>
                <c:pt idx="22">
                  <c:v>1868.4293639137522</c:v>
                </c:pt>
                <c:pt idx="23">
                  <c:v>1489.8162735504152</c:v>
                </c:pt>
                <c:pt idx="24">
                  <c:v>1187.8930465054414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5-4A00-AEC1-E1C0837D64B0}"/>
            </c:ext>
          </c:extLst>
        </c:ser>
        <c:ser>
          <c:idx val="1"/>
          <c:order val="1"/>
          <c:tx>
            <c:strRef>
              <c:f>Italy!$A$12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Italy!$D$12:$AB$12</c:f>
              <c:numCache>
                <c:formatCode>#,##0</c:formatCode>
                <c:ptCount val="25"/>
                <c:pt idx="2">
                  <c:v>0</c:v>
                </c:pt>
                <c:pt idx="3">
                  <c:v>2.4</c:v>
                </c:pt>
                <c:pt idx="4">
                  <c:v>12</c:v>
                </c:pt>
                <c:pt idx="5">
                  <c:v>59.999987399983752</c:v>
                </c:pt>
                <c:pt idx="6">
                  <c:v>299.99955899754491</c:v>
                </c:pt>
                <c:pt idx="7">
                  <c:v>1499.9880296864587</c:v>
                </c:pt>
                <c:pt idx="8">
                  <c:v>3749.8472053805499</c:v>
                </c:pt>
                <c:pt idx="9">
                  <c:v>5623.8479062001234</c:v>
                </c:pt>
                <c:pt idx="10">
                  <c:v>5621.0784130904885</c:v>
                </c:pt>
                <c:pt idx="11">
                  <c:v>4492.4334618259099</c:v>
                </c:pt>
                <c:pt idx="12">
                  <c:v>3588.6379416746972</c:v>
                </c:pt>
                <c:pt idx="13">
                  <c:v>2865.5403020333138</c:v>
                </c:pt>
                <c:pt idx="14">
                  <c:v>2287.4239512746231</c:v>
                </c:pt>
                <c:pt idx="15">
                  <c:v>1825.4821802548292</c:v>
                </c:pt>
                <c:pt idx="16">
                  <c:v>1456.5363814810967</c:v>
                </c:pt>
                <c:pt idx="17">
                  <c:v>1161.9715076468178</c:v>
                </c:pt>
                <c:pt idx="18">
                  <c:v>926.85987841103088</c:v>
                </c:pt>
                <c:pt idx="19">
                  <c:v>739.2449666291069</c:v>
                </c:pt>
                <c:pt idx="20">
                  <c:v>589.55906507684119</c:v>
                </c:pt>
                <c:pt idx="21">
                  <c:v>470.15176640576402</c:v>
                </c:pt>
                <c:pt idx="22">
                  <c:v>374.90940557556979</c:v>
                </c:pt>
                <c:pt idx="23">
                  <c:v>298.94869822620035</c:v>
                </c:pt>
                <c:pt idx="24">
                  <c:v>238.37060376806645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5-4A00-AEC1-E1C0837D64B0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Italy!$D$50:$AB$50</c:f>
              <c:numCache>
                <c:formatCode>General</c:formatCode>
                <c:ptCount val="25"/>
                <c:pt idx="3">
                  <c:v>0</c:v>
                </c:pt>
                <c:pt idx="4">
                  <c:v>319</c:v>
                </c:pt>
                <c:pt idx="5">
                  <c:v>2180</c:v>
                </c:pt>
                <c:pt idx="6">
                  <c:v>7647</c:v>
                </c:pt>
                <c:pt idx="7">
                  <c:v>21357</c:v>
                </c:pt>
                <c:pt idx="8">
                  <c:v>37670</c:v>
                </c:pt>
                <c:pt idx="9">
                  <c:v>36616</c:v>
                </c:pt>
                <c:pt idx="10">
                  <c:v>29794</c:v>
                </c:pt>
                <c:pt idx="11">
                  <c:v>26902</c:v>
                </c:pt>
                <c:pt idx="12">
                  <c:v>21469</c:v>
                </c:pt>
                <c:pt idx="13">
                  <c:v>17551</c:v>
                </c:pt>
                <c:pt idx="14">
                  <c:v>11508</c:v>
                </c:pt>
                <c:pt idx="15">
                  <c:v>8203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5-4A00-AEC1-E1C0837D64B0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Italy!$D$4:$AB$4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Italy!$D$52:$AB$52</c:f>
              <c:numCache>
                <c:formatCode>General</c:formatCode>
                <c:ptCount val="25"/>
                <c:pt idx="3">
                  <c:v>0</c:v>
                </c:pt>
                <c:pt idx="4">
                  <c:v>11</c:v>
                </c:pt>
                <c:pt idx="5">
                  <c:v>69</c:v>
                </c:pt>
                <c:pt idx="6">
                  <c:v>551</c:v>
                </c:pt>
                <c:pt idx="7">
                  <c:v>1874</c:v>
                </c:pt>
                <c:pt idx="8">
                  <c:v>4315</c:v>
                </c:pt>
                <c:pt idx="9">
                  <c:v>5610</c:v>
                </c:pt>
                <c:pt idx="10">
                  <c:v>4699</c:v>
                </c:pt>
                <c:pt idx="11">
                  <c:v>3940</c:v>
                </c:pt>
                <c:pt idx="12">
                  <c:v>3579</c:v>
                </c:pt>
                <c:pt idx="13">
                  <c:v>2711</c:v>
                </c:pt>
                <c:pt idx="14">
                  <c:v>1956</c:v>
                </c:pt>
                <c:pt idx="15">
                  <c:v>1596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5-4A00-AEC1-E1C0837D6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'South Korea'!$A$6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Korea'!$D$6:$AB$6</c:f>
              <c:numCache>
                <c:formatCode>#,##0</c:formatCode>
                <c:ptCount val="25"/>
                <c:pt idx="0">
                  <c:v>2</c:v>
                </c:pt>
                <c:pt idx="1">
                  <c:v>10</c:v>
                </c:pt>
                <c:pt idx="2">
                  <c:v>42</c:v>
                </c:pt>
                <c:pt idx="3">
                  <c:v>169.99998109537285</c:v>
                </c:pt>
                <c:pt idx="4">
                  <c:v>681.99952738367006</c:v>
                </c:pt>
                <c:pt idx="5">
                  <c:v>1705.9954439563699</c:v>
                </c:pt>
                <c:pt idx="6">
                  <c:v>2729.9785051909312</c:v>
                </c:pt>
                <c:pt idx="7">
                  <c:v>3753.9293529033007</c:v>
                </c:pt>
                <c:pt idx="8">
                  <c:v>4675.4387028150222</c:v>
                </c:pt>
                <c:pt idx="9">
                  <c:v>5504.7396698899156</c:v>
                </c:pt>
                <c:pt idx="10">
                  <c:v>6251.0461429647285</c:v>
                </c:pt>
                <c:pt idx="11">
                  <c:v>6922.6537325615254</c:v>
                </c:pt>
                <c:pt idx="12">
                  <c:v>7527.0308287418093</c:v>
                </c:pt>
                <c:pt idx="13">
                  <c:v>8070.9007172128722</c:v>
                </c:pt>
                <c:pt idx="14">
                  <c:v>8560.3156149828628</c:v>
                </c:pt>
                <c:pt idx="15">
                  <c:v>9000.7234071289113</c:v>
                </c:pt>
                <c:pt idx="16">
                  <c:v>9397.0277932592635</c:v>
                </c:pt>
                <c:pt idx="17">
                  <c:v>9753.6424855726546</c:v>
                </c:pt>
                <c:pt idx="18">
                  <c:v>10074.54003960382</c:v>
                </c:pt>
                <c:pt idx="19">
                  <c:v>10363.29584335976</c:v>
                </c:pt>
                <c:pt idx="20">
                  <c:v>10623.12774017813</c:v>
                </c:pt>
                <c:pt idx="21">
                  <c:v>10856.9317148767</c:v>
                </c:pt>
                <c:pt idx="22">
                  <c:v>11067.31403123153</c:v>
                </c:pt>
                <c:pt idx="23">
                  <c:v>11256.620171164639</c:v>
                </c:pt>
                <c:pt idx="24">
                  <c:v>11426.960891905517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9F-4097-AA47-28F477368CD6}"/>
            </c:ext>
          </c:extLst>
        </c:ser>
        <c:ser>
          <c:idx val="1"/>
          <c:order val="1"/>
          <c:tx>
            <c:strRef>
              <c:f>'South Korea'!$A$13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Korea'!$D$13:$AB$13</c:f>
              <c:numCache>
                <c:formatCode>#,##0</c:formatCode>
                <c:ptCount val="25"/>
                <c:pt idx="1">
                  <c:v>0</c:v>
                </c:pt>
                <c:pt idx="2">
                  <c:v>0.32</c:v>
                </c:pt>
                <c:pt idx="3">
                  <c:v>1.6</c:v>
                </c:pt>
                <c:pt idx="4">
                  <c:v>6.7199992438149145</c:v>
                </c:pt>
                <c:pt idx="5">
                  <c:v>27.199981095346807</c:v>
                </c:pt>
                <c:pt idx="6">
                  <c:v>68.159817758254803</c:v>
                </c:pt>
                <c:pt idx="7">
                  <c:v>109.11914020763726</c:v>
                </c:pt>
                <c:pt idx="8">
                  <c:v>150.07717411613203</c:v>
                </c:pt>
                <c:pt idx="9">
                  <c:v>186.93754811260089</c:v>
                </c:pt>
                <c:pt idx="10">
                  <c:v>220.10958679559664</c:v>
                </c:pt>
                <c:pt idx="11">
                  <c:v>249.96184571858916</c:v>
                </c:pt>
                <c:pt idx="12">
                  <c:v>276.82614930246103</c:v>
                </c:pt>
                <c:pt idx="13">
                  <c:v>301.00123314967237</c:v>
                </c:pt>
                <c:pt idx="14">
                  <c:v>322.7560286885149</c:v>
                </c:pt>
                <c:pt idx="15">
                  <c:v>342.3326245993145</c:v>
                </c:pt>
                <c:pt idx="16">
                  <c:v>359.94893628515644</c:v>
                </c:pt>
                <c:pt idx="17">
                  <c:v>375.80111173037056</c:v>
                </c:pt>
                <c:pt idx="18">
                  <c:v>390.06569942290622</c:v>
                </c:pt>
                <c:pt idx="19">
                  <c:v>402.9016015841529</c:v>
                </c:pt>
                <c:pt idx="20">
                  <c:v>414.4518337343905</c:v>
                </c:pt>
                <c:pt idx="21">
                  <c:v>424.84510960712532</c:v>
                </c:pt>
                <c:pt idx="22">
                  <c:v>434.19726859506812</c:v>
                </c:pt>
                <c:pt idx="23">
                  <c:v>442.61256124926126</c:v>
                </c:pt>
                <c:pt idx="24">
                  <c:v>450.18480684658567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9F-4097-AA47-28F477368CD6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Korea'!$D$49:$AB$49</c:f>
              <c:numCache>
                <c:formatCode>General</c:formatCode>
                <c:ptCount val="25"/>
                <c:pt idx="0">
                  <c:v>4</c:v>
                </c:pt>
                <c:pt idx="1">
                  <c:v>18</c:v>
                </c:pt>
                <c:pt idx="2">
                  <c:v>28</c:v>
                </c:pt>
                <c:pt idx="3">
                  <c:v>46</c:v>
                </c:pt>
                <c:pt idx="4">
                  <c:v>1146</c:v>
                </c:pt>
                <c:pt idx="5">
                  <c:v>5328</c:v>
                </c:pt>
                <c:pt idx="6">
                  <c:v>7755</c:v>
                </c:pt>
                <c:pt idx="7">
                  <c:v>8413</c:v>
                </c:pt>
                <c:pt idx="8">
                  <c:v>9137</c:v>
                </c:pt>
                <c:pt idx="9">
                  <c:v>9786</c:v>
                </c:pt>
                <c:pt idx="10">
                  <c:v>10353</c:v>
                </c:pt>
                <c:pt idx="11">
                  <c:v>10545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9F-4097-AA47-28F477368CD6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Korea'!$D$51:$AB$51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32</c:v>
                </c:pt>
                <c:pt idx="6">
                  <c:v>60</c:v>
                </c:pt>
                <c:pt idx="7">
                  <c:v>86</c:v>
                </c:pt>
                <c:pt idx="8">
                  <c:v>126</c:v>
                </c:pt>
                <c:pt idx="9">
                  <c:v>163</c:v>
                </c:pt>
                <c:pt idx="10">
                  <c:v>200</c:v>
                </c:pt>
                <c:pt idx="11">
                  <c:v>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9F-4097-AA47-28F47736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'South Korea'!$A$7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Korea'!$D$7:$AB$7</c:f>
              <c:numCache>
                <c:formatCode>#,##0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32</c:v>
                </c:pt>
                <c:pt idx="3">
                  <c:v>127.99998109537286</c:v>
                </c:pt>
                <c:pt idx="4">
                  <c:v>511.99954628829727</c:v>
                </c:pt>
                <c:pt idx="5">
                  <c:v>1023.9959165726998</c:v>
                </c:pt>
                <c:pt idx="6">
                  <c:v>1023.9830612345611</c:v>
                </c:pt>
                <c:pt idx="7">
                  <c:v>1023.9508477123694</c:v>
                </c:pt>
                <c:pt idx="8">
                  <c:v>921.50934991172187</c:v>
                </c:pt>
                <c:pt idx="9">
                  <c:v>829.30096707489349</c:v>
                </c:pt>
                <c:pt idx="10">
                  <c:v>746.30647307481274</c:v>
                </c:pt>
                <c:pt idx="11">
                  <c:v>671.60758959679663</c:v>
                </c:pt>
                <c:pt idx="12">
                  <c:v>604.3770961802835</c:v>
                </c:pt>
                <c:pt idx="13">
                  <c:v>543.86988847106272</c:v>
                </c:pt>
                <c:pt idx="14">
                  <c:v>489.41489776999066</c:v>
                </c:pt>
                <c:pt idx="15">
                  <c:v>440.40779214604845</c:v>
                </c:pt>
                <c:pt idx="16">
                  <c:v>396.30438613035278</c:v>
                </c:pt>
                <c:pt idx="17">
                  <c:v>356.61469231339112</c:v>
                </c:pt>
                <c:pt idx="18">
                  <c:v>320.89755403116669</c:v>
                </c:pt>
                <c:pt idx="19">
                  <c:v>288.75580375593961</c:v>
                </c:pt>
                <c:pt idx="20">
                  <c:v>259.83189681837064</c:v>
                </c:pt>
                <c:pt idx="21">
                  <c:v>233.80397469857024</c:v>
                </c:pt>
                <c:pt idx="22">
                  <c:v>210.38231635482865</c:v>
                </c:pt>
                <c:pt idx="23">
                  <c:v>189.30613993310982</c:v>
                </c:pt>
                <c:pt idx="24">
                  <c:v>170.34072074087757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D4-4B54-8220-8057CF60811A}"/>
            </c:ext>
          </c:extLst>
        </c:ser>
        <c:ser>
          <c:idx val="1"/>
          <c:order val="1"/>
          <c:tx>
            <c:strRef>
              <c:f>'South Korea'!$A$12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Korea'!$D$12:$AB$12</c:f>
              <c:numCache>
                <c:formatCode>#,##0</c:formatCode>
                <c:ptCount val="25"/>
                <c:pt idx="1">
                  <c:v>0</c:v>
                </c:pt>
                <c:pt idx="2">
                  <c:v>0.32</c:v>
                </c:pt>
                <c:pt idx="3">
                  <c:v>1.28</c:v>
                </c:pt>
                <c:pt idx="4">
                  <c:v>5.1199992438149149</c:v>
                </c:pt>
                <c:pt idx="5">
                  <c:v>20.479981851531893</c:v>
                </c:pt>
                <c:pt idx="6">
                  <c:v>40.959836662907996</c:v>
                </c:pt>
                <c:pt idx="7">
                  <c:v>40.959322449382448</c:v>
                </c:pt>
                <c:pt idx="8">
                  <c:v>40.958033908494777</c:v>
                </c:pt>
                <c:pt idx="9">
                  <c:v>36.860373996468873</c:v>
                </c:pt>
                <c:pt idx="10">
                  <c:v>33.172038682995741</c:v>
                </c:pt>
                <c:pt idx="11">
                  <c:v>29.852258922992512</c:v>
                </c:pt>
                <c:pt idx="12">
                  <c:v>26.864303583871866</c:v>
                </c:pt>
                <c:pt idx="13">
                  <c:v>24.17508384721134</c:v>
                </c:pt>
                <c:pt idx="14">
                  <c:v>21.754795538842508</c:v>
                </c:pt>
                <c:pt idx="15">
                  <c:v>19.576595910799625</c:v>
                </c:pt>
                <c:pt idx="16">
                  <c:v>17.616311685841939</c:v>
                </c:pt>
                <c:pt idx="17">
                  <c:v>15.852175445214112</c:v>
                </c:pt>
                <c:pt idx="18">
                  <c:v>14.264587692535645</c:v>
                </c:pt>
                <c:pt idx="19">
                  <c:v>12.835902161246668</c:v>
                </c:pt>
                <c:pt idx="20">
                  <c:v>11.550232150237585</c:v>
                </c:pt>
                <c:pt idx="21">
                  <c:v>10.393275872734826</c:v>
                </c:pt>
                <c:pt idx="22">
                  <c:v>9.3521589879428095</c:v>
                </c:pt>
                <c:pt idx="23">
                  <c:v>8.4152926541931468</c:v>
                </c:pt>
                <c:pt idx="24">
                  <c:v>7.5722455973243932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D4-4B54-8220-8057CF60811A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Korea'!$D$50:$AB$50</c:f>
              <c:numCache>
                <c:formatCode>General</c:formatCode>
                <c:ptCount val="25"/>
                <c:pt idx="0">
                  <c:v>4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  <c:pt idx="4">
                  <c:v>1100</c:v>
                </c:pt>
                <c:pt idx="5">
                  <c:v>4182</c:v>
                </c:pt>
                <c:pt idx="6">
                  <c:v>2427</c:v>
                </c:pt>
                <c:pt idx="7">
                  <c:v>658</c:v>
                </c:pt>
                <c:pt idx="8">
                  <c:v>724</c:v>
                </c:pt>
                <c:pt idx="9">
                  <c:v>649</c:v>
                </c:pt>
                <c:pt idx="10">
                  <c:v>567</c:v>
                </c:pt>
                <c:pt idx="11">
                  <c:v>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D4-4B54-8220-8057CF60811A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'South Korea'!$D$4:$AB$4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'South Korea'!$D$52:$AB$52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21</c:v>
                </c:pt>
                <c:pt idx="6">
                  <c:v>28</c:v>
                </c:pt>
                <c:pt idx="7">
                  <c:v>26</c:v>
                </c:pt>
                <c:pt idx="8">
                  <c:v>40</c:v>
                </c:pt>
                <c:pt idx="9">
                  <c:v>37</c:v>
                </c:pt>
                <c:pt idx="10">
                  <c:v>37</c:v>
                </c:pt>
                <c:pt idx="11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D4-4B54-8220-8057CF608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Spain!$A$6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Spain!$D$6:$AB$6</c:f>
              <c:numCache>
                <c:formatCode>#,##0</c:formatCode>
                <c:ptCount val="25"/>
                <c:pt idx="2">
                  <c:v>0.05</c:v>
                </c:pt>
                <c:pt idx="3">
                  <c:v>0.80000000000000016</c:v>
                </c:pt>
                <c:pt idx="4">
                  <c:v>12.050000000000002</c:v>
                </c:pt>
                <c:pt idx="5">
                  <c:v>180.79999765724679</c:v>
                </c:pt>
                <c:pt idx="6">
                  <c:v>1868.2995993879363</c:v>
                </c:pt>
                <c:pt idx="7">
                  <c:v>10305.769376851129</c:v>
                </c:pt>
                <c:pt idx="8">
                  <c:v>44054.481116160379</c:v>
                </c:pt>
                <c:pt idx="9">
                  <c:v>94667.884378123388</c:v>
                </c:pt>
                <c:pt idx="10">
                  <c:v>145239.96410677047</c:v>
                </c:pt>
                <c:pt idx="11">
                  <c:v>185626.63643958967</c:v>
                </c:pt>
                <c:pt idx="12">
                  <c:v>209793.41024185315</c:v>
                </c:pt>
                <c:pt idx="13">
                  <c:v>224243.60008456928</c:v>
                </c:pt>
                <c:pt idx="14">
                  <c:v>232880.0144756691</c:v>
                </c:pt>
                <c:pt idx="15">
                  <c:v>238040.3365127728</c:v>
                </c:pt>
                <c:pt idx="16">
                  <c:v>241123.17272883159</c:v>
                </c:pt>
                <c:pt idx="17">
                  <c:v>242964.71825398278</c:v>
                </c:pt>
                <c:pt idx="18">
                  <c:v>244064.71041477367</c:v>
                </c:pt>
                <c:pt idx="19">
                  <c:v>244721.73536219867</c:v>
                </c:pt>
                <c:pt idx="20">
                  <c:v>245114.16812113204</c:v>
                </c:pt>
                <c:pt idx="21">
                  <c:v>245348.56042355055</c:v>
                </c:pt>
                <c:pt idx="22">
                  <c:v>245488.55727541583</c:v>
                </c:pt>
                <c:pt idx="23">
                  <c:v>245572.17364408419</c:v>
                </c:pt>
                <c:pt idx="24">
                  <c:v>245622.11533083252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49-47A8-9F32-E3A39ED873C0}"/>
            </c:ext>
          </c:extLst>
        </c:ser>
        <c:ser>
          <c:idx val="1"/>
          <c:order val="1"/>
          <c:tx>
            <c:strRef>
              <c:f>Spain!$A$13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Spain!$D$13:$AB$13</c:f>
              <c:numCache>
                <c:formatCode>General</c:formatCode>
                <c:ptCount val="25"/>
                <c:pt idx="3" formatCode="#,##0">
                  <c:v>0</c:v>
                </c:pt>
                <c:pt idx="4" formatCode="#,##0">
                  <c:v>9.7500000000000017E-2</c:v>
                </c:pt>
                <c:pt idx="5" formatCode="#,##0">
                  <c:v>1.5600000000000003</c:v>
                </c:pt>
                <c:pt idx="6" formatCode="#,##0">
                  <c:v>23.49749969544208</c:v>
                </c:pt>
                <c:pt idx="7" formatCode="#,##0">
                  <c:v>242.87244792043171</c:v>
                </c:pt>
                <c:pt idx="8" formatCode="#,##0">
                  <c:v>1339.7435189906469</c:v>
                </c:pt>
                <c:pt idx="9" formatCode="#,##0">
                  <c:v>5727.07604510085</c:v>
                </c:pt>
                <c:pt idx="10" formatCode="#,##0">
                  <c:v>12306.818469156042</c:v>
                </c:pt>
                <c:pt idx="11" formatCode="#,##0">
                  <c:v>18881.188833880162</c:v>
                </c:pt>
                <c:pt idx="12" formatCode="#,##0">
                  <c:v>24131.456237146656</c:v>
                </c:pt>
                <c:pt idx="13" formatCode="#,##0">
                  <c:v>27273.136831440908</c:v>
                </c:pt>
                <c:pt idx="14" formatCode="#,##0">
                  <c:v>29151.661510994003</c:v>
                </c:pt>
                <c:pt idx="15" formatCode="#,##0">
                  <c:v>30274.395381836981</c:v>
                </c:pt>
                <c:pt idx="16" formatCode="#,##0">
                  <c:v>30945.237246660465</c:v>
                </c:pt>
                <c:pt idx="17" formatCode="#,##0">
                  <c:v>31346.005954748107</c:v>
                </c:pt>
                <c:pt idx="18" formatCode="#,##0">
                  <c:v>31585.406873017764</c:v>
                </c:pt>
                <c:pt idx="19" formatCode="#,##0">
                  <c:v>31728.40585392058</c:v>
                </c:pt>
                <c:pt idx="20" formatCode="#,##0">
                  <c:v>31813.81909708583</c:v>
                </c:pt>
                <c:pt idx="21" formatCode="#,##0">
                  <c:v>31864.835355747167</c:v>
                </c:pt>
                <c:pt idx="22" formatCode="#,##0">
                  <c:v>31895.306355061573</c:v>
                </c:pt>
                <c:pt idx="23" formatCode="#,##0">
                  <c:v>31913.505945804063</c:v>
                </c:pt>
                <c:pt idx="24" formatCode="#,##0">
                  <c:v>31924.376073730949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49-47A8-9F32-E3A39ED873C0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Spain!$D$49:$AB$49</c:f>
              <c:numCache>
                <c:formatCode>General</c:formatCode>
                <c:ptCount val="25"/>
                <c:pt idx="3">
                  <c:v>2</c:v>
                </c:pt>
                <c:pt idx="4">
                  <c:v>7</c:v>
                </c:pt>
                <c:pt idx="5">
                  <c:v>151</c:v>
                </c:pt>
                <c:pt idx="6">
                  <c:v>1639</c:v>
                </c:pt>
                <c:pt idx="7">
                  <c:v>11178</c:v>
                </c:pt>
                <c:pt idx="8">
                  <c:v>39673</c:v>
                </c:pt>
                <c:pt idx="9">
                  <c:v>94417</c:v>
                </c:pt>
                <c:pt idx="10">
                  <c:v>140508</c:v>
                </c:pt>
                <c:pt idx="11">
                  <c:v>172539</c:v>
                </c:pt>
                <c:pt idx="12">
                  <c:v>204176</c:v>
                </c:pt>
                <c:pt idx="13">
                  <c:v>210773</c:v>
                </c:pt>
                <c:pt idx="14">
                  <c:v>219329</c:v>
                </c:pt>
                <c:pt idx="15">
                  <c:v>230030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49-47A8-9F32-E3A39ED873C0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Spain!$D$51:$AB$51</c:f>
              <c:numCache>
                <c:formatCode>General</c:formatCode>
                <c:ptCount val="2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491</c:v>
                </c:pt>
                <c:pt idx="8">
                  <c:v>2696</c:v>
                </c:pt>
                <c:pt idx="9">
                  <c:v>8189</c:v>
                </c:pt>
                <c:pt idx="10">
                  <c:v>13798</c:v>
                </c:pt>
                <c:pt idx="11">
                  <c:v>18056</c:v>
                </c:pt>
                <c:pt idx="12">
                  <c:v>21282</c:v>
                </c:pt>
                <c:pt idx="13">
                  <c:v>23822</c:v>
                </c:pt>
                <c:pt idx="14">
                  <c:v>25613</c:v>
                </c:pt>
                <c:pt idx="15">
                  <c:v>26920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49-47A8-9F32-E3A39ED87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Spain!$A$7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Spain!$D$7:$AB$7</c:f>
              <c:numCache>
                <c:formatCode>#,##0</c:formatCode>
                <c:ptCount val="25"/>
                <c:pt idx="2">
                  <c:v>0.05</c:v>
                </c:pt>
                <c:pt idx="3">
                  <c:v>0.75000000000000011</c:v>
                </c:pt>
                <c:pt idx="4">
                  <c:v>11.250000000000002</c:v>
                </c:pt>
                <c:pt idx="5">
                  <c:v>168.74999765724678</c:v>
                </c:pt>
                <c:pt idx="6">
                  <c:v>1687.4996017306894</c:v>
                </c:pt>
                <c:pt idx="7">
                  <c:v>8437.4697774631932</c:v>
                </c:pt>
                <c:pt idx="8">
                  <c:v>33748.711739309249</c:v>
                </c:pt>
                <c:pt idx="9">
                  <c:v>50613.403261963016</c:v>
                </c:pt>
                <c:pt idx="10">
                  <c:v>50572.07972864707</c:v>
                </c:pt>
                <c:pt idx="11">
                  <c:v>40386.672332819187</c:v>
                </c:pt>
                <c:pt idx="12">
                  <c:v>24166.773802263473</c:v>
                </c:pt>
                <c:pt idx="13">
                  <c:v>14450.18984271612</c:v>
                </c:pt>
                <c:pt idx="14">
                  <c:v>8636.4143910998246</c:v>
                </c:pt>
                <c:pt idx="15">
                  <c:v>5160.3220371037123</c:v>
                </c:pt>
                <c:pt idx="16">
                  <c:v>3082.8362160587958</c:v>
                </c:pt>
                <c:pt idx="17">
                  <c:v>1841.5455251511964</c:v>
                </c:pt>
                <c:pt idx="18">
                  <c:v>1099.9921607908871</c:v>
                </c:pt>
                <c:pt idx="19">
                  <c:v>657.02494742500778</c:v>
                </c:pt>
                <c:pt idx="20">
                  <c:v>392.43275893337284</c:v>
                </c:pt>
                <c:pt idx="21">
                  <c:v>234.39230241849444</c:v>
                </c:pt>
                <c:pt idx="22">
                  <c:v>139.99685186530041</c:v>
                </c:pt>
                <c:pt idx="23">
                  <c:v>83.61636866834516</c:v>
                </c:pt>
                <c:pt idx="24">
                  <c:v>49.941686748332678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FC-4EB4-BBAC-52423A279085}"/>
            </c:ext>
          </c:extLst>
        </c:ser>
        <c:ser>
          <c:idx val="1"/>
          <c:order val="1"/>
          <c:tx>
            <c:strRef>
              <c:f>Spain!$A$12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Spain!$D$12:$AB$12</c:f>
              <c:numCache>
                <c:formatCode>#,##0</c:formatCode>
                <c:ptCount val="25"/>
                <c:pt idx="3">
                  <c:v>0</c:v>
                </c:pt>
                <c:pt idx="4">
                  <c:v>9.7500000000000017E-2</c:v>
                </c:pt>
                <c:pt idx="5">
                  <c:v>1.4625000000000004</c:v>
                </c:pt>
                <c:pt idx="6">
                  <c:v>21.937499695442082</c:v>
                </c:pt>
                <c:pt idx="7">
                  <c:v>219.37494822498962</c:v>
                </c:pt>
                <c:pt idx="8">
                  <c:v>1096.8710710702151</c:v>
                </c:pt>
                <c:pt idx="9">
                  <c:v>4387.3325261102027</c:v>
                </c:pt>
                <c:pt idx="10">
                  <c:v>6579.7424240551927</c:v>
                </c:pt>
                <c:pt idx="11">
                  <c:v>6574.3703647241191</c:v>
                </c:pt>
                <c:pt idx="12">
                  <c:v>5250.2674032664945</c:v>
                </c:pt>
                <c:pt idx="13">
                  <c:v>3141.6805942942515</c:v>
                </c:pt>
                <c:pt idx="14">
                  <c:v>1878.5246795530957</c:v>
                </c:pt>
                <c:pt idx="15">
                  <c:v>1122.7338708429772</c:v>
                </c:pt>
                <c:pt idx="16">
                  <c:v>670.84186482348264</c:v>
                </c:pt>
                <c:pt idx="17">
                  <c:v>400.76870808764346</c:v>
                </c:pt>
                <c:pt idx="18">
                  <c:v>239.40091826965553</c:v>
                </c:pt>
                <c:pt idx="19">
                  <c:v>142.99898090281533</c:v>
                </c:pt>
                <c:pt idx="20">
                  <c:v>85.413243165251018</c:v>
                </c:pt>
                <c:pt idx="21">
                  <c:v>51.016258661338469</c:v>
                </c:pt>
                <c:pt idx="22">
                  <c:v>30.470999314404278</c:v>
                </c:pt>
                <c:pt idx="23">
                  <c:v>18.199590742489054</c:v>
                </c:pt>
                <c:pt idx="24">
                  <c:v>10.870127926884871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FC-4EB4-BBAC-52423A279085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Spain!$D$50:$AB$50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144</c:v>
                </c:pt>
                <c:pt idx="6">
                  <c:v>1488</c:v>
                </c:pt>
                <c:pt idx="7">
                  <c:v>9539</c:v>
                </c:pt>
                <c:pt idx="8">
                  <c:v>28495</c:v>
                </c:pt>
                <c:pt idx="9">
                  <c:v>54744</c:v>
                </c:pt>
                <c:pt idx="10">
                  <c:v>46091</c:v>
                </c:pt>
                <c:pt idx="11">
                  <c:v>32031</c:v>
                </c:pt>
                <c:pt idx="12">
                  <c:v>31637</c:v>
                </c:pt>
                <c:pt idx="13">
                  <c:v>6597</c:v>
                </c:pt>
                <c:pt idx="14">
                  <c:v>8556</c:v>
                </c:pt>
                <c:pt idx="15">
                  <c:v>10701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FC-4EB4-BBAC-52423A279085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Spain!$D$4:$AB$4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Spain!$D$52:$AB$52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456</c:v>
                </c:pt>
                <c:pt idx="8">
                  <c:v>2205</c:v>
                </c:pt>
                <c:pt idx="9">
                  <c:v>5493</c:v>
                </c:pt>
                <c:pt idx="10">
                  <c:v>5609</c:v>
                </c:pt>
                <c:pt idx="11">
                  <c:v>4258</c:v>
                </c:pt>
                <c:pt idx="12">
                  <c:v>3226</c:v>
                </c:pt>
                <c:pt idx="13">
                  <c:v>2540</c:v>
                </c:pt>
                <c:pt idx="14">
                  <c:v>1791</c:v>
                </c:pt>
                <c:pt idx="15">
                  <c:v>1307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FC-4EB4-BBAC-52423A279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Sweden!$A$6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Sweden!$D$6:$AB$6</c:f>
              <c:numCache>
                <c:formatCode>#,##0</c:formatCode>
                <c:ptCount val="25"/>
                <c:pt idx="3">
                  <c:v>0.6</c:v>
                </c:pt>
                <c:pt idx="4">
                  <c:v>3.6</c:v>
                </c:pt>
                <c:pt idx="5">
                  <c:v>18.59999922599976</c:v>
                </c:pt>
                <c:pt idx="6">
                  <c:v>93.599972135963753</c:v>
                </c:pt>
                <c:pt idx="7">
                  <c:v>468.59923683137026</c:v>
                </c:pt>
                <c:pt idx="8">
                  <c:v>1593.5879747865711</c:v>
                </c:pt>
                <c:pt idx="9">
                  <c:v>3843.4747668556047</c:v>
                </c:pt>
                <c:pt idx="10">
                  <c:v>7217.8423249140442</c:v>
                </c:pt>
                <c:pt idx="11">
                  <c:v>11603.069615519118</c:v>
                </c:pt>
                <c:pt idx="12">
                  <c:v>15985.573374975367</c:v>
                </c:pt>
                <c:pt idx="13">
                  <c:v>19925.888564432258</c:v>
                </c:pt>
                <c:pt idx="14">
                  <c:v>23467.293934492493</c:v>
                </c:pt>
                <c:pt idx="15">
                  <c:v>26649.093526271747</c:v>
                </c:pt>
                <c:pt idx="16">
                  <c:v>29506.930098127439</c:v>
                </c:pt>
                <c:pt idx="17">
                  <c:v>32073.084438832164</c:v>
                </c:pt>
                <c:pt idx="18">
                  <c:v>34376.758741203274</c:v>
                </c:pt>
                <c:pt idx="19">
                  <c:v>36444.342953627522</c:v>
                </c:pt>
                <c:pt idx="20">
                  <c:v>38299.663609395939</c:v>
                </c:pt>
                <c:pt idx="21">
                  <c:v>39964.215081916358</c:v>
                </c:pt>
                <c:pt idx="22">
                  <c:v>41457.373551261255</c:v>
                </c:pt>
                <c:pt idx="23">
                  <c:v>42796.594214616962</c:v>
                </c:pt>
                <c:pt idx="24">
                  <c:v>43997.592447558993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E-4FB8-8879-566D47E62B51}"/>
            </c:ext>
          </c:extLst>
        </c:ser>
        <c:ser>
          <c:idx val="1"/>
          <c:order val="1"/>
          <c:tx>
            <c:strRef>
              <c:f>Sweden!$A$13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Sweden!$D$13:$AB$13</c:f>
              <c:numCache>
                <c:formatCode>General</c:formatCode>
                <c:ptCount val="25"/>
                <c:pt idx="3" formatCode="#,##0">
                  <c:v>0</c:v>
                </c:pt>
                <c:pt idx="4" formatCode="#,##0">
                  <c:v>8.4000000000000005E-2</c:v>
                </c:pt>
                <c:pt idx="5" formatCode="#,##0">
                  <c:v>0.504</c:v>
                </c:pt>
                <c:pt idx="6" formatCode="#,##0">
                  <c:v>2.6039998916399667</c:v>
                </c:pt>
                <c:pt idx="7" formatCode="#,##0">
                  <c:v>13.103996099034928</c:v>
                </c:pt>
                <c:pt idx="8" formatCode="#,##0">
                  <c:v>65.603893156391848</c:v>
                </c:pt>
                <c:pt idx="9" formatCode="#,##0">
                  <c:v>223.10231647011997</c:v>
                </c:pt>
                <c:pt idx="10" formatCode="#,##0">
                  <c:v>538.08646735978471</c:v>
                </c:pt>
                <c:pt idx="11" formatCode="#,##0">
                  <c:v>1010.4979254879663</c:v>
                </c:pt>
                <c:pt idx="12" formatCode="#,##0">
                  <c:v>1624.4297461726767</c:v>
                </c:pt>
                <c:pt idx="13" formatCode="#,##0">
                  <c:v>2237.9802724965516</c:v>
                </c:pt>
                <c:pt idx="14" formatCode="#,##0">
                  <c:v>2789.6243990205166</c:v>
                </c:pt>
                <c:pt idx="15" formatCode="#,##0">
                  <c:v>3285.4211508289495</c:v>
                </c:pt>
                <c:pt idx="16" formatCode="#,##0">
                  <c:v>3730.8730936780453</c:v>
                </c:pt>
                <c:pt idx="17" formatCode="#,##0">
                  <c:v>4130.9702137378426</c:v>
                </c:pt>
                <c:pt idx="18" formatCode="#,##0">
                  <c:v>4490.2318214365041</c:v>
                </c:pt>
                <c:pt idx="19" formatCode="#,##0">
                  <c:v>4812.7462237684595</c:v>
                </c:pt>
                <c:pt idx="20" formatCode="#,##0">
                  <c:v>5102.208013507854</c:v>
                </c:pt>
                <c:pt idx="21" formatCode="#,##0">
                  <c:v>5361.9529053154329</c:v>
                </c:pt>
                <c:pt idx="22" formatCode="#,##0">
                  <c:v>5594.9901114682916</c:v>
                </c:pt>
                <c:pt idx="23" formatCode="#,##0">
                  <c:v>5804.0322971765772</c:v>
                </c:pt>
                <c:pt idx="24" formatCode="#,##0">
                  <c:v>5991.5231900463759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E-4FB8-8879-566D47E62B51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Sweden!$D$49:$AB$49</c:f>
              <c:numCache>
                <c:formatCode>General</c:formatCode>
                <c:ptCount val="25"/>
                <c:pt idx="4">
                  <c:v>0</c:v>
                </c:pt>
                <c:pt idx="5">
                  <c:v>23</c:v>
                </c:pt>
                <c:pt idx="6">
                  <c:v>325</c:v>
                </c:pt>
                <c:pt idx="7">
                  <c:v>1166</c:v>
                </c:pt>
                <c:pt idx="8">
                  <c:v>2271</c:v>
                </c:pt>
                <c:pt idx="9">
                  <c:v>4434</c:v>
                </c:pt>
                <c:pt idx="10">
                  <c:v>7692</c:v>
                </c:pt>
                <c:pt idx="11">
                  <c:v>11444</c:v>
                </c:pt>
                <c:pt idx="12">
                  <c:v>15321</c:v>
                </c:pt>
                <c:pt idx="13">
                  <c:v>19620</c:v>
                </c:pt>
                <c:pt idx="14">
                  <c:v>23216</c:v>
                </c:pt>
                <c:pt idx="15">
                  <c:v>27272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8E-4FB8-8879-566D47E62B51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Sweden!$D$51:$AB$51</c:f>
              <c:numCache>
                <c:formatCode>General</c:formatCode>
                <c:ptCount val="25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36</c:v>
                </c:pt>
                <c:pt idx="9">
                  <c:v>180</c:v>
                </c:pt>
                <c:pt idx="10">
                  <c:v>591</c:v>
                </c:pt>
                <c:pt idx="11">
                  <c:v>1033</c:v>
                </c:pt>
                <c:pt idx="12">
                  <c:v>1765</c:v>
                </c:pt>
                <c:pt idx="13">
                  <c:v>2355</c:v>
                </c:pt>
                <c:pt idx="14">
                  <c:v>2854</c:v>
                </c:pt>
                <c:pt idx="15">
                  <c:v>3313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8E-4FB8-8879-566D47E6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Sweden!$A$7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Sweden!$D$7:$AB$7</c:f>
              <c:numCache>
                <c:formatCode>#,##0</c:formatCode>
                <c:ptCount val="25"/>
                <c:pt idx="3">
                  <c:v>0.6</c:v>
                </c:pt>
                <c:pt idx="4">
                  <c:v>3</c:v>
                </c:pt>
                <c:pt idx="5">
                  <c:v>14.99999922599976</c:v>
                </c:pt>
                <c:pt idx="6">
                  <c:v>74.999972909964001</c:v>
                </c:pt>
                <c:pt idx="7">
                  <c:v>374.99926469540651</c:v>
                </c:pt>
                <c:pt idx="8">
                  <c:v>1124.9887379552008</c:v>
                </c:pt>
                <c:pt idx="9">
                  <c:v>2249.8867920690336</c:v>
                </c:pt>
                <c:pt idx="10">
                  <c:v>3374.3675580584395</c:v>
                </c:pt>
                <c:pt idx="11">
                  <c:v>4385.2272906050739</c:v>
                </c:pt>
                <c:pt idx="12">
                  <c:v>4382.5037594562491</c:v>
                </c:pt>
                <c:pt idx="13">
                  <c:v>3940.3151894568919</c:v>
                </c:pt>
                <c:pt idx="14">
                  <c:v>3541.4053700602335</c:v>
                </c:pt>
                <c:pt idx="15">
                  <c:v>3181.799591779255</c:v>
                </c:pt>
                <c:pt idx="16">
                  <c:v>2857.8365718556925</c:v>
                </c:pt>
                <c:pt idx="17">
                  <c:v>2566.1543407047229</c:v>
                </c:pt>
                <c:pt idx="18">
                  <c:v>2303.674302371111</c:v>
                </c:pt>
                <c:pt idx="19">
                  <c:v>2067.5842124242445</c:v>
                </c:pt>
                <c:pt idx="20">
                  <c:v>1855.3206557684196</c:v>
                </c:pt>
                <c:pt idx="21">
                  <c:v>1664.551472520418</c:v>
                </c:pt>
                <c:pt idx="22">
                  <c:v>1493.1584693448963</c:v>
                </c:pt>
                <c:pt idx="23">
                  <c:v>1339.220663355705</c:v>
                </c:pt>
                <c:pt idx="24">
                  <c:v>1200.9982329420284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0C0-96D6-774B15863958}"/>
            </c:ext>
          </c:extLst>
        </c:ser>
        <c:ser>
          <c:idx val="1"/>
          <c:order val="1"/>
          <c:tx>
            <c:strRef>
              <c:f>Sweden!$A$12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Sweden!$D$12:$AB$12</c:f>
              <c:numCache>
                <c:formatCode>#,##0</c:formatCode>
                <c:ptCount val="25"/>
                <c:pt idx="3">
                  <c:v>0</c:v>
                </c:pt>
                <c:pt idx="4">
                  <c:v>8.4000000000000005E-2</c:v>
                </c:pt>
                <c:pt idx="5">
                  <c:v>0.42000000000000004</c:v>
                </c:pt>
                <c:pt idx="6">
                  <c:v>2.0999998916399667</c:v>
                </c:pt>
                <c:pt idx="7">
                  <c:v>10.499996207394961</c:v>
                </c:pt>
                <c:pt idx="8">
                  <c:v>52.499897057356918</c:v>
                </c:pt>
                <c:pt idx="9">
                  <c:v>157.49842331372813</c:v>
                </c:pt>
                <c:pt idx="10">
                  <c:v>314.98415088966476</c:v>
                </c:pt>
                <c:pt idx="11">
                  <c:v>472.41145812818155</c:v>
                </c:pt>
                <c:pt idx="12">
                  <c:v>613.93182068471037</c:v>
                </c:pt>
                <c:pt idx="13">
                  <c:v>613.55052632387492</c:v>
                </c:pt>
                <c:pt idx="14">
                  <c:v>551.64412652396493</c:v>
                </c:pt>
                <c:pt idx="15">
                  <c:v>495.79675180843276</c:v>
                </c:pt>
                <c:pt idx="16">
                  <c:v>445.45194284909576</c:v>
                </c:pt>
                <c:pt idx="17">
                  <c:v>400.09712005979696</c:v>
                </c:pt>
                <c:pt idx="18">
                  <c:v>359.26160769866124</c:v>
                </c:pt>
                <c:pt idx="19">
                  <c:v>322.51440233195558</c:v>
                </c:pt>
                <c:pt idx="20">
                  <c:v>289.46178973939425</c:v>
                </c:pt>
                <c:pt idx="21">
                  <c:v>259.74489180757877</c:v>
                </c:pt>
                <c:pt idx="22">
                  <c:v>233.03720615285854</c:v>
                </c:pt>
                <c:pt idx="23">
                  <c:v>209.0421857082855</c:v>
                </c:pt>
                <c:pt idx="24">
                  <c:v>187.49089286979873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F-40C0-96D6-774B15863958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Sweden!$D$50:$AB$50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</c:v>
                </c:pt>
                <c:pt idx="6">
                  <c:v>302</c:v>
                </c:pt>
                <c:pt idx="7">
                  <c:v>841</c:v>
                </c:pt>
                <c:pt idx="8">
                  <c:v>1105</c:v>
                </c:pt>
                <c:pt idx="9">
                  <c:v>2163</c:v>
                </c:pt>
                <c:pt idx="10">
                  <c:v>3258</c:v>
                </c:pt>
                <c:pt idx="11">
                  <c:v>3752</c:v>
                </c:pt>
                <c:pt idx="12">
                  <c:v>3877</c:v>
                </c:pt>
                <c:pt idx="13">
                  <c:v>4299</c:v>
                </c:pt>
                <c:pt idx="14">
                  <c:v>3596</c:v>
                </c:pt>
                <c:pt idx="15">
                  <c:v>4056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9F-40C0-96D6-774B15863958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Sweden!$D$4:$AB$4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Sweden!$D$52:$AB$52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28</c:v>
                </c:pt>
                <c:pt idx="9">
                  <c:v>144</c:v>
                </c:pt>
                <c:pt idx="10">
                  <c:v>411</c:v>
                </c:pt>
                <c:pt idx="11">
                  <c:v>442</c:v>
                </c:pt>
                <c:pt idx="12">
                  <c:v>732</c:v>
                </c:pt>
                <c:pt idx="13">
                  <c:v>590</c:v>
                </c:pt>
                <c:pt idx="14">
                  <c:v>499</c:v>
                </c:pt>
                <c:pt idx="15">
                  <c:v>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9F-40C0-96D6-774B1586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UK!$A$6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UK!$D$6:$AB$6</c:f>
              <c:numCache>
                <c:formatCode>#,##0</c:formatCode>
                <c:ptCount val="25"/>
                <c:pt idx="4">
                  <c:v>12.5</c:v>
                </c:pt>
                <c:pt idx="5">
                  <c:v>75</c:v>
                </c:pt>
                <c:pt idx="6">
                  <c:v>387.49993614775747</c:v>
                </c:pt>
                <c:pt idx="7">
                  <c:v>1949.9977013101061</c:v>
                </c:pt>
                <c:pt idx="8">
                  <c:v>9762.4370402318</c:v>
                </c:pt>
                <c:pt idx="9">
                  <c:v>29292.912737461229</c:v>
                </c:pt>
                <c:pt idx="10">
                  <c:v>62489.420994606582</c:v>
                </c:pt>
                <c:pt idx="11">
                  <c:v>105624.20280382596</c:v>
                </c:pt>
                <c:pt idx="12">
                  <c:v>148714.87954984829</c:v>
                </c:pt>
                <c:pt idx="13">
                  <c:v>187429.45428121526</c:v>
                </c:pt>
                <c:pt idx="14">
                  <c:v>222187.77132501171</c:v>
                </c:pt>
                <c:pt idx="15">
                  <c:v>253374.29890656183</c:v>
                </c:pt>
                <c:pt idx="16">
                  <c:v>281340.10694963118</c:v>
                </c:pt>
                <c:pt idx="17">
                  <c:v>306404.95849843405</c:v>
                </c:pt>
                <c:pt idx="18">
                  <c:v>328859.4484583133</c:v>
                </c:pt>
                <c:pt idx="19">
                  <c:v>348967.1382343322</c:v>
                </c:pt>
                <c:pt idx="20">
                  <c:v>366966.64738239994</c:v>
                </c:pt>
                <c:pt idx="21">
                  <c:v>383073.6737777958</c:v>
                </c:pt>
                <c:pt idx="22">
                  <c:v>397482.92228732863</c:v>
                </c:pt>
                <c:pt idx="23">
                  <c:v>410369.92875033425</c:v>
                </c:pt>
                <c:pt idx="24">
                  <c:v>421892.77147082053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4-46FE-865E-4118407394D7}"/>
            </c:ext>
          </c:extLst>
        </c:ser>
        <c:ser>
          <c:idx val="1"/>
          <c:order val="1"/>
          <c:tx>
            <c:strRef>
              <c:f>UK!$A$13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UK!$D$13:$AB$13</c:f>
              <c:numCache>
                <c:formatCode>#,##0</c:formatCode>
                <c:ptCount val="25"/>
                <c:pt idx="4">
                  <c:v>0</c:v>
                </c:pt>
                <c:pt idx="5">
                  <c:v>1.875</c:v>
                </c:pt>
                <c:pt idx="6">
                  <c:v>11.25</c:v>
                </c:pt>
                <c:pt idx="7">
                  <c:v>58.12499042216362</c:v>
                </c:pt>
                <c:pt idx="8">
                  <c:v>292.49965519651596</c:v>
                </c:pt>
                <c:pt idx="9">
                  <c:v>1464.36555603477</c:v>
                </c:pt>
                <c:pt idx="10">
                  <c:v>4393.9369106191843</c:v>
                </c:pt>
                <c:pt idx="11">
                  <c:v>9373.4131491909866</c:v>
                </c:pt>
                <c:pt idx="12">
                  <c:v>15843.630420573892</c:v>
                </c:pt>
                <c:pt idx="13">
                  <c:v>22307.231932477243</c:v>
                </c:pt>
                <c:pt idx="14">
                  <c:v>28114.418142182287</c:v>
                </c:pt>
                <c:pt idx="15">
                  <c:v>33328.165698751756</c:v>
                </c:pt>
                <c:pt idx="16">
                  <c:v>38006.144835984276</c:v>
                </c:pt>
                <c:pt idx="17">
                  <c:v>42201.016042444673</c:v>
                </c:pt>
                <c:pt idx="18">
                  <c:v>45960.743774765106</c:v>
                </c:pt>
                <c:pt idx="19">
                  <c:v>49328.917268746998</c:v>
                </c:pt>
                <c:pt idx="20">
                  <c:v>52345.070735149835</c:v>
                </c:pt>
                <c:pt idx="21">
                  <c:v>55044.997107359995</c:v>
                </c:pt>
                <c:pt idx="22">
                  <c:v>57461.051066669374</c:v>
                </c:pt>
                <c:pt idx="23">
                  <c:v>59622.438343099297</c:v>
                </c:pt>
                <c:pt idx="24">
                  <c:v>61555.48931255014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74-46FE-865E-4118407394D7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UK!$D$49:$AB$49</c:f>
              <c:numCache>
                <c:formatCode>General</c:formatCode>
                <c:ptCount val="25"/>
                <c:pt idx="5">
                  <c:v>42</c:v>
                </c:pt>
                <c:pt idx="6">
                  <c:v>364</c:v>
                </c:pt>
                <c:pt idx="7">
                  <c:v>1941</c:v>
                </c:pt>
                <c:pt idx="8">
                  <c:v>8068</c:v>
                </c:pt>
                <c:pt idx="9">
                  <c:v>25141</c:v>
                </c:pt>
                <c:pt idx="10">
                  <c:v>55233</c:v>
                </c:pt>
                <c:pt idx="11">
                  <c:v>93864</c:v>
                </c:pt>
                <c:pt idx="12">
                  <c:v>129035</c:v>
                </c:pt>
                <c:pt idx="13">
                  <c:v>161145</c:v>
                </c:pt>
                <c:pt idx="14">
                  <c:v>194990</c:v>
                </c:pt>
                <c:pt idx="15">
                  <c:v>226463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74-46FE-865E-4118407394D7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UK!$D$51:$AB$51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60</c:v>
                </c:pt>
                <c:pt idx="8">
                  <c:v>422</c:v>
                </c:pt>
                <c:pt idx="9">
                  <c:v>1789</c:v>
                </c:pt>
                <c:pt idx="10">
                  <c:v>6159</c:v>
                </c:pt>
                <c:pt idx="11">
                  <c:v>12107</c:v>
                </c:pt>
                <c:pt idx="12">
                  <c:v>17337</c:v>
                </c:pt>
                <c:pt idx="13">
                  <c:v>22416</c:v>
                </c:pt>
                <c:pt idx="14">
                  <c:v>29427</c:v>
                </c:pt>
                <c:pt idx="15">
                  <c:v>32692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74-46FE-865E-41184073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Deutschland!$A$7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Deutschland!$D$7:$AB$7</c:f>
              <c:numCache>
                <c:formatCode>#,##0</c:formatCode>
                <c:ptCount val="25"/>
                <c:pt idx="1">
                  <c:v>0.13</c:v>
                </c:pt>
                <c:pt idx="2">
                  <c:v>0.78</c:v>
                </c:pt>
                <c:pt idx="3">
                  <c:v>4.68</c:v>
                </c:pt>
                <c:pt idx="4">
                  <c:v>28.079999746671021</c:v>
                </c:pt>
                <c:pt idx="5">
                  <c:v>168.47998784020612</c:v>
                </c:pt>
                <c:pt idx="6">
                  <c:v>1010.8795348872296</c:v>
                </c:pt>
                <c:pt idx="7">
                  <c:v>5054.385864101022</c:v>
                </c:pt>
                <c:pt idx="8">
                  <c:v>20217.259812762433</c:v>
                </c:pt>
                <c:pt idx="9">
                  <c:v>34366.849665064467</c:v>
                </c:pt>
                <c:pt idx="10">
                  <c:v>37791.949433201058</c:v>
                </c:pt>
                <c:pt idx="11">
                  <c:v>33988.803910991242</c:v>
                </c:pt>
                <c:pt idx="12">
                  <c:v>23765.005012678914</c:v>
                </c:pt>
                <c:pt idx="13">
                  <c:v>16609.974730643338</c:v>
                </c:pt>
                <c:pt idx="14">
                  <c:v>11605.944107675125</c:v>
                </c:pt>
                <c:pt idx="15">
                  <c:v>8107.9004238627458</c:v>
                </c:pt>
                <c:pt idx="16">
                  <c:v>5663.4091667524472</c:v>
                </c:pt>
                <c:pt idx="17">
                  <c:v>3955.5481302559942</c:v>
                </c:pt>
                <c:pt idx="18">
                  <c:v>2762.5293935135901</c:v>
                </c:pt>
                <c:pt idx="19">
                  <c:v>1929.2443467888697</c:v>
                </c:pt>
                <c:pt idx="20">
                  <c:v>1347.2669704317489</c:v>
                </c:pt>
                <c:pt idx="21">
                  <c:v>940.82831695873915</c:v>
                </c:pt>
                <c:pt idx="22">
                  <c:v>656.99235749574143</c:v>
                </c:pt>
                <c:pt idx="23">
                  <c:v>458.78110195139158</c:v>
                </c:pt>
                <c:pt idx="24">
                  <c:v>320.36673590522588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4-490B-8A24-3A87E89130B8}"/>
            </c:ext>
          </c:extLst>
        </c:ser>
        <c:ser>
          <c:idx val="1"/>
          <c:order val="1"/>
          <c:tx>
            <c:strRef>
              <c:f>Deutschland!$A$12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Deutschland!$D$12:$AB$12</c:f>
              <c:numCache>
                <c:formatCode>#,##0</c:formatCode>
                <c:ptCount val="25"/>
                <c:pt idx="2">
                  <c:v>0</c:v>
                </c:pt>
                <c:pt idx="3">
                  <c:v>3.1200000000000002E-2</c:v>
                </c:pt>
                <c:pt idx="4">
                  <c:v>0.18720000000000001</c:v>
                </c:pt>
                <c:pt idx="5">
                  <c:v>1.1231999898668408</c:v>
                </c:pt>
                <c:pt idx="6">
                  <c:v>6.739199513608245</c:v>
                </c:pt>
                <c:pt idx="7">
                  <c:v>40.435181395489188</c:v>
                </c:pt>
                <c:pt idx="8">
                  <c:v>202.17543456404087</c:v>
                </c:pt>
                <c:pt idx="9">
                  <c:v>808.6903925104973</c:v>
                </c:pt>
                <c:pt idx="10">
                  <c:v>1374.6739866025787</c:v>
                </c:pt>
                <c:pt idx="11">
                  <c:v>1511.6779773280423</c:v>
                </c:pt>
                <c:pt idx="12">
                  <c:v>1359.5521564396497</c:v>
                </c:pt>
                <c:pt idx="13">
                  <c:v>950.60020050715661</c:v>
                </c:pt>
                <c:pt idx="14">
                  <c:v>664.39898922573354</c:v>
                </c:pt>
                <c:pt idx="15">
                  <c:v>464.23776430700497</c:v>
                </c:pt>
                <c:pt idx="16">
                  <c:v>324.31601695450985</c:v>
                </c:pt>
                <c:pt idx="17">
                  <c:v>226.53636667009789</c:v>
                </c:pt>
                <c:pt idx="18">
                  <c:v>158.22192521023976</c:v>
                </c:pt>
                <c:pt idx="19">
                  <c:v>110.5011757405436</c:v>
                </c:pt>
                <c:pt idx="20">
                  <c:v>77.169773871554796</c:v>
                </c:pt>
                <c:pt idx="21">
                  <c:v>53.890678817269958</c:v>
                </c:pt>
                <c:pt idx="22">
                  <c:v>37.633132678349568</c:v>
                </c:pt>
                <c:pt idx="23">
                  <c:v>26.279694299829657</c:v>
                </c:pt>
                <c:pt idx="24">
                  <c:v>18.351244078055664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4-490B-8A24-3A87E89130B8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Deutschland!$D$50:$AB$50</c:f>
              <c:numCache>
                <c:formatCode>General</c:formatCode>
                <c:ptCount val="25"/>
                <c:pt idx="5">
                  <c:v>262</c:v>
                </c:pt>
                <c:pt idx="6">
                  <c:v>1305</c:v>
                </c:pt>
                <c:pt idx="7">
                  <c:v>6631</c:v>
                </c:pt>
                <c:pt idx="8">
                  <c:v>23356</c:v>
                </c:pt>
                <c:pt idx="9">
                  <c:v>35812</c:v>
                </c:pt>
                <c:pt idx="10">
                  <c:v>35862</c:v>
                </c:pt>
                <c:pt idx="11">
                  <c:v>24356</c:v>
                </c:pt>
                <c:pt idx="12">
                  <c:v>18110</c:v>
                </c:pt>
                <c:pt idx="13">
                  <c:v>11947</c:v>
                </c:pt>
                <c:pt idx="14">
                  <c:v>7166</c:v>
                </c:pt>
                <c:pt idx="15">
                  <c:v>6499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4-490B-8A24-3A87E89130B8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Deutschland!$D$4:$AB$4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Deutschland!$D$52:$AB$52</c:f>
              <c:numCache>
                <c:formatCode>General</c:formatCode>
                <c:ptCount val="25"/>
                <c:pt idx="6">
                  <c:v>3</c:v>
                </c:pt>
                <c:pt idx="7">
                  <c:v>9</c:v>
                </c:pt>
                <c:pt idx="8">
                  <c:v>137</c:v>
                </c:pt>
                <c:pt idx="9">
                  <c:v>583</c:v>
                </c:pt>
                <c:pt idx="10">
                  <c:v>1018</c:v>
                </c:pt>
                <c:pt idx="11">
                  <c:v>1504</c:v>
                </c:pt>
                <c:pt idx="12">
                  <c:v>1625</c:v>
                </c:pt>
                <c:pt idx="13">
                  <c:v>1236</c:v>
                </c:pt>
                <c:pt idx="14">
                  <c:v>881</c:v>
                </c:pt>
                <c:pt idx="15">
                  <c:v>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4-490B-8A24-3A87E8913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23873938834569"/>
          <c:y val="4.0363181377900563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UK!$A$7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UK!$D$7:$AB$7</c:f>
              <c:numCache>
                <c:formatCode>#,##0</c:formatCode>
                <c:ptCount val="25"/>
                <c:pt idx="3">
                  <c:v>2.5</c:v>
                </c:pt>
                <c:pt idx="4">
                  <c:v>12.5</c:v>
                </c:pt>
                <c:pt idx="5">
                  <c:v>62.5</c:v>
                </c:pt>
                <c:pt idx="6">
                  <c:v>312.49993614775747</c:v>
                </c:pt>
                <c:pt idx="7">
                  <c:v>1562.4977651623487</c:v>
                </c:pt>
                <c:pt idx="8">
                  <c:v>7812.4393389216939</c:v>
                </c:pt>
                <c:pt idx="9">
                  <c:v>19530.475697229427</c:v>
                </c:pt>
                <c:pt idx="10">
                  <c:v>33196.508257145353</c:v>
                </c:pt>
                <c:pt idx="11">
                  <c:v>43134.78180921937</c:v>
                </c:pt>
                <c:pt idx="12">
                  <c:v>43090.676746022335</c:v>
                </c:pt>
                <c:pt idx="13">
                  <c:v>38714.574731366971</c:v>
                </c:pt>
                <c:pt idx="14">
                  <c:v>34758.317043796444</c:v>
                </c:pt>
                <c:pt idx="15">
                  <c:v>31186.527581550119</c:v>
                </c:pt>
                <c:pt idx="16">
                  <c:v>27965.808043069326</c:v>
                </c:pt>
                <c:pt idx="17">
                  <c:v>25064.851548802875</c:v>
                </c:pt>
                <c:pt idx="18">
                  <c:v>22454.489959879276</c:v>
                </c:pt>
                <c:pt idx="19">
                  <c:v>20107.689776018909</c:v>
                </c:pt>
                <c:pt idx="20">
                  <c:v>17999.509148067715</c:v>
                </c:pt>
                <c:pt idx="21">
                  <c:v>16107.026395395871</c:v>
                </c:pt>
                <c:pt idx="22">
                  <c:v>14409.248509532808</c:v>
                </c:pt>
                <c:pt idx="23">
                  <c:v>12887.006463005613</c:v>
                </c:pt>
                <c:pt idx="24">
                  <c:v>11522.842720486295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37-473C-893E-4C8D2A3D3916}"/>
            </c:ext>
          </c:extLst>
        </c:ser>
        <c:ser>
          <c:idx val="1"/>
          <c:order val="1"/>
          <c:tx>
            <c:strRef>
              <c:f>UK!$A$12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UK!$D$12:$AB$12</c:f>
              <c:numCache>
                <c:formatCode>#,##0</c:formatCode>
                <c:ptCount val="25"/>
                <c:pt idx="4">
                  <c:v>0</c:v>
                </c:pt>
                <c:pt idx="5">
                  <c:v>1.875</c:v>
                </c:pt>
                <c:pt idx="6">
                  <c:v>9.375</c:v>
                </c:pt>
                <c:pt idx="7">
                  <c:v>46.87499042216362</c:v>
                </c:pt>
                <c:pt idx="8">
                  <c:v>234.37466477435231</c:v>
                </c:pt>
                <c:pt idx="9">
                  <c:v>1171.865900838254</c:v>
                </c:pt>
                <c:pt idx="10">
                  <c:v>2929.5713545844142</c:v>
                </c:pt>
                <c:pt idx="11">
                  <c:v>4979.4762385718032</c:v>
                </c:pt>
                <c:pt idx="12">
                  <c:v>6470.217271382905</c:v>
                </c:pt>
                <c:pt idx="13">
                  <c:v>6463.60151190335</c:v>
                </c:pt>
                <c:pt idx="14">
                  <c:v>5807.1862097050453</c:v>
                </c:pt>
                <c:pt idx="15">
                  <c:v>5213.7475565694667</c:v>
                </c:pt>
                <c:pt idx="16">
                  <c:v>4677.979137232518</c:v>
                </c:pt>
                <c:pt idx="17">
                  <c:v>4194.8712064603988</c:v>
                </c:pt>
                <c:pt idx="18">
                  <c:v>3759.7277323204312</c:v>
                </c:pt>
                <c:pt idx="19">
                  <c:v>3368.1734939818912</c:v>
                </c:pt>
                <c:pt idx="20">
                  <c:v>3016.1534664028363</c:v>
                </c:pt>
                <c:pt idx="21">
                  <c:v>2699.9263722101573</c:v>
                </c:pt>
                <c:pt idx="22">
                  <c:v>2416.0539593093804</c:v>
                </c:pt>
                <c:pt idx="23">
                  <c:v>2161.3872764299213</c:v>
                </c:pt>
                <c:pt idx="24">
                  <c:v>1933.0509694508419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37-473C-893E-4C8D2A3D3916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UK!$D$50:$AB$50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</c:v>
                </c:pt>
                <c:pt idx="6">
                  <c:v>322</c:v>
                </c:pt>
                <c:pt idx="7">
                  <c:v>1577</c:v>
                </c:pt>
                <c:pt idx="8">
                  <c:v>6127</c:v>
                </c:pt>
                <c:pt idx="9">
                  <c:v>17073</c:v>
                </c:pt>
                <c:pt idx="10">
                  <c:v>30092</c:v>
                </c:pt>
                <c:pt idx="11">
                  <c:v>38631</c:v>
                </c:pt>
                <c:pt idx="12">
                  <c:v>35171</c:v>
                </c:pt>
                <c:pt idx="13">
                  <c:v>32110</c:v>
                </c:pt>
                <c:pt idx="14">
                  <c:v>33845</c:v>
                </c:pt>
                <c:pt idx="15">
                  <c:v>31473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37-473C-893E-4C8D2A3D3916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UK!$D$4:$AB$4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3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UK!$D$52:$AB$52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54</c:v>
                </c:pt>
                <c:pt idx="8">
                  <c:v>362</c:v>
                </c:pt>
                <c:pt idx="9">
                  <c:v>1367</c:v>
                </c:pt>
                <c:pt idx="10">
                  <c:v>4370</c:v>
                </c:pt>
                <c:pt idx="11">
                  <c:v>5948</c:v>
                </c:pt>
                <c:pt idx="12">
                  <c:v>5230</c:v>
                </c:pt>
                <c:pt idx="13">
                  <c:v>5079</c:v>
                </c:pt>
                <c:pt idx="14">
                  <c:v>7011</c:v>
                </c:pt>
                <c:pt idx="15">
                  <c:v>3265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37-473C-893E-4C8D2A3D3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USA!$A$6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USA!$D$6:$AB$6</c:f>
              <c:numCache>
                <c:formatCode>#,##0</c:formatCode>
                <c:ptCount val="25"/>
                <c:pt idx="1">
                  <c:v>0.05</c:v>
                </c:pt>
                <c:pt idx="2">
                  <c:v>0.4</c:v>
                </c:pt>
                <c:pt idx="3">
                  <c:v>2.85</c:v>
                </c:pt>
                <c:pt idx="4">
                  <c:v>19.999999983004972</c:v>
                </c:pt>
                <c:pt idx="5">
                  <c:v>140.04999891231802</c:v>
                </c:pt>
                <c:pt idx="6">
                  <c:v>980.39994395037343</c:v>
                </c:pt>
                <c:pt idx="7">
                  <c:v>6862.8472274928381</c:v>
                </c:pt>
                <c:pt idx="8">
                  <c:v>48039.863915310452</c:v>
                </c:pt>
                <c:pt idx="9">
                  <c:v>212744.72985423778</c:v>
                </c:pt>
                <c:pt idx="10">
                  <c:v>459768.40796177415</c:v>
                </c:pt>
                <c:pt idx="11">
                  <c:v>706643.174984121</c:v>
                </c:pt>
                <c:pt idx="12">
                  <c:v>953196.30595107086</c:v>
                </c:pt>
                <c:pt idx="13">
                  <c:v>1174649.7780144443</c:v>
                </c:pt>
                <c:pt idx="14">
                  <c:v>1373419.5565445642</c:v>
                </c:pt>
                <c:pt idx="15">
                  <c:v>1551716.9098712455</c:v>
                </c:pt>
                <c:pt idx="16">
                  <c:v>1711560.0435280264</c:v>
                </c:pt>
                <c:pt idx="17">
                  <c:v>1854786.3503874785</c:v>
                </c:pt>
                <c:pt idx="18">
                  <c:v>1983064.8984763832</c:v>
                </c:pt>
                <c:pt idx="19">
                  <c:v>2097908.8642457747</c:v>
                </c:pt>
                <c:pt idx="20">
                  <c:v>2200687.6912743431</c:v>
                </c:pt>
                <c:pt idx="21">
                  <c:v>2292638.8140573371</c:v>
                </c:pt>
                <c:pt idx="22">
                  <c:v>2374878.8351057293</c:v>
                </c:pt>
                <c:pt idx="23">
                  <c:v>2448414.0825211895</c:v>
                </c:pt>
                <c:pt idx="24">
                  <c:v>2514150.5059418287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0-49C4-A0EE-A82D856CAFD6}"/>
            </c:ext>
          </c:extLst>
        </c:ser>
        <c:ser>
          <c:idx val="1"/>
          <c:order val="1"/>
          <c:tx>
            <c:strRef>
              <c:f>USA!$A$13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USA!$D$13:$AB$13</c:f>
              <c:numCache>
                <c:formatCode>General</c:formatCode>
                <c:ptCount val="25"/>
                <c:pt idx="2" formatCode="#,##0">
                  <c:v>0</c:v>
                </c:pt>
                <c:pt idx="3" formatCode="#,##0">
                  <c:v>2.1000000000000001E-2</c:v>
                </c:pt>
                <c:pt idx="4" formatCode="#,##0">
                  <c:v>0.16799999999999998</c:v>
                </c:pt>
                <c:pt idx="5" formatCode="#,##0">
                  <c:v>1.1969999989802982</c:v>
                </c:pt>
                <c:pt idx="6" formatCode="#,##0">
                  <c:v>8.3999999347390801</c:v>
                </c:pt>
                <c:pt idx="7" formatCode="#,##0">
                  <c:v>58.820996637022397</c:v>
                </c:pt>
                <c:pt idx="8" formatCode="#,##0">
                  <c:v>411.76783364957026</c:v>
                </c:pt>
                <c:pt idx="9" formatCode="#,##0">
                  <c:v>2882.3888349186268</c:v>
                </c:pt>
                <c:pt idx="10" formatCode="#,##0">
                  <c:v>12764.680791254266</c:v>
                </c:pt>
                <c:pt idx="11" formatCode="#,##0">
                  <c:v>27586.101477706448</c:v>
                </c:pt>
                <c:pt idx="12" formatCode="#,##0">
                  <c:v>42398.587499047258</c:v>
                </c:pt>
                <c:pt idx="13" formatCode="#,##0">
                  <c:v>57191.775357064245</c:v>
                </c:pt>
                <c:pt idx="14" formatCode="#,##0">
                  <c:v>70478.983680866644</c:v>
                </c:pt>
                <c:pt idx="15" formatCode="#,##0">
                  <c:v>82405.170392673841</c:v>
                </c:pt>
                <c:pt idx="16" formatCode="#,##0">
                  <c:v>93103.011592274721</c:v>
                </c:pt>
                <c:pt idx="17" formatCode="#,##0">
                  <c:v>102693.59961168157</c:v>
                </c:pt>
                <c:pt idx="18" formatCode="#,##0">
                  <c:v>111287.17802324869</c:v>
                </c:pt>
                <c:pt idx="19" formatCode="#,##0">
                  <c:v>118983.89090858297</c:v>
                </c:pt>
                <c:pt idx="20" formatCode="#,##0">
                  <c:v>125874.52885474646</c:v>
                </c:pt>
                <c:pt idx="21" formatCode="#,##0">
                  <c:v>132041.25847646056</c:v>
                </c:pt>
                <c:pt idx="22" formatCode="#,##0">
                  <c:v>137558.32584344019</c:v>
                </c:pt>
                <c:pt idx="23" formatCode="#,##0">
                  <c:v>142492.72710634372</c:v>
                </c:pt>
                <c:pt idx="24" formatCode="#,##0">
                  <c:v>146904.84195127134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0-49C4-A0EE-A82D856CAFD6}"/>
            </c:ext>
          </c:extLst>
        </c:ser>
        <c:ser>
          <c:idx val="2"/>
          <c:order val="3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USA!$D$49:$AB$49</c:f>
              <c:numCache>
                <c:formatCode>General</c:formatCode>
                <c:ptCount val="25"/>
                <c:pt idx="5">
                  <c:v>125</c:v>
                </c:pt>
                <c:pt idx="6">
                  <c:v>1025</c:v>
                </c:pt>
                <c:pt idx="7">
                  <c:v>6427</c:v>
                </c:pt>
                <c:pt idx="8">
                  <c:v>55231</c:v>
                </c:pt>
                <c:pt idx="9">
                  <c:v>189618</c:v>
                </c:pt>
                <c:pt idx="10">
                  <c:v>398809</c:v>
                </c:pt>
                <c:pt idx="11">
                  <c:v>609516</c:v>
                </c:pt>
                <c:pt idx="12">
                  <c:v>825041</c:v>
                </c:pt>
                <c:pt idx="13">
                  <c:v>1012583</c:v>
                </c:pt>
                <c:pt idx="14">
                  <c:v>1204475</c:v>
                </c:pt>
                <c:pt idx="15">
                  <c:v>1369964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0-49C4-A0EE-A82D856CAFD6}"/>
            </c:ext>
          </c:extLst>
        </c:ser>
        <c:ser>
          <c:idx val="3"/>
          <c:order val="4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USA!$D$51:$AB$51</c:f>
              <c:numCache>
                <c:formatCode>General</c:formatCode>
                <c:ptCount val="25"/>
                <c:pt idx="5">
                  <c:v>9</c:v>
                </c:pt>
                <c:pt idx="6">
                  <c:v>28</c:v>
                </c:pt>
                <c:pt idx="7">
                  <c:v>108</c:v>
                </c:pt>
                <c:pt idx="8">
                  <c:v>801</c:v>
                </c:pt>
                <c:pt idx="9">
                  <c:v>4079</c:v>
                </c:pt>
                <c:pt idx="10">
                  <c:v>12895</c:v>
                </c:pt>
                <c:pt idx="11">
                  <c:v>26057</c:v>
                </c:pt>
                <c:pt idx="12">
                  <c:v>45063</c:v>
                </c:pt>
                <c:pt idx="13">
                  <c:v>58355</c:v>
                </c:pt>
                <c:pt idx="14">
                  <c:v>71078</c:v>
                </c:pt>
                <c:pt idx="15">
                  <c:v>82387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0-49C4-A0EE-A82D856CAFD6}"/>
            </c:ext>
          </c:extLst>
        </c:ser>
        <c:ser>
          <c:idx val="4"/>
          <c:order val="5"/>
          <c:tx>
            <c:v>RD - wieder gesund/ immun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FC0-49C4-A0EE-A82D856C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USA!$A$14</c15:sqref>
                        </c15:formulaRef>
                      </c:ext>
                    </c:extLst>
                    <c:strCache>
                      <c:ptCount val="1"/>
                      <c:pt idx="0">
                        <c:v>wieder Gesund/ Imun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USA!$F$4:$AB$4</c15:sqref>
                        </c15:formulaRef>
                      </c:ext>
                    </c:extLst>
                    <c:strCache>
                      <c:ptCount val="23"/>
                      <c:pt idx="0">
                        <c:v>W 3</c:v>
                      </c:pt>
                      <c:pt idx="1">
                        <c:v>W 4</c:v>
                      </c:pt>
                      <c:pt idx="2">
                        <c:v>W 5</c:v>
                      </c:pt>
                      <c:pt idx="3">
                        <c:v>W 6</c:v>
                      </c:pt>
                      <c:pt idx="4">
                        <c:v>W 7</c:v>
                      </c:pt>
                      <c:pt idx="5">
                        <c:v>W 8</c:v>
                      </c:pt>
                      <c:pt idx="6">
                        <c:v>W 9</c:v>
                      </c:pt>
                      <c:pt idx="7">
                        <c:v>W 10</c:v>
                      </c:pt>
                      <c:pt idx="8">
                        <c:v>W 11</c:v>
                      </c:pt>
                      <c:pt idx="9">
                        <c:v>W 12</c:v>
                      </c:pt>
                      <c:pt idx="10">
                        <c:v>W 13</c:v>
                      </c:pt>
                      <c:pt idx="11">
                        <c:v>W 14</c:v>
                      </c:pt>
                      <c:pt idx="12">
                        <c:v>W 15</c:v>
                      </c:pt>
                      <c:pt idx="13">
                        <c:v>W 16</c:v>
                      </c:pt>
                      <c:pt idx="14">
                        <c:v>W 17</c:v>
                      </c:pt>
                      <c:pt idx="15">
                        <c:v>W 18</c:v>
                      </c:pt>
                      <c:pt idx="16">
                        <c:v>W 19</c:v>
                      </c:pt>
                      <c:pt idx="17">
                        <c:v>W 20</c:v>
                      </c:pt>
                      <c:pt idx="18">
                        <c:v>W 21</c:v>
                      </c:pt>
                      <c:pt idx="19">
                        <c:v>W 22</c:v>
                      </c:pt>
                      <c:pt idx="20">
                        <c:v>W 23</c:v>
                      </c:pt>
                      <c:pt idx="21">
                        <c:v>W 24</c:v>
                      </c:pt>
                      <c:pt idx="22">
                        <c:v>W 25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USA!$F$15:$AB$15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0</c:v>
                      </c:pt>
                      <c:pt idx="1">
                        <c:v>0.32900000000000001</c:v>
                      </c:pt>
                      <c:pt idx="2">
                        <c:v>2.6320000000000006</c:v>
                      </c:pt>
                      <c:pt idx="3">
                        <c:v>18.752999984024676</c:v>
                      </c:pt>
                      <c:pt idx="4">
                        <c:v>131.59999897757896</c:v>
                      </c:pt>
                      <c:pt idx="5">
                        <c:v>921.52894731335095</c:v>
                      </c:pt>
                      <c:pt idx="6">
                        <c:v>6451.0293938432678</c:v>
                      </c:pt>
                      <c:pt idx="7">
                        <c:v>45157.425080391833</c:v>
                      </c:pt>
                      <c:pt idx="8">
                        <c:v>199979.99906298355</c:v>
                      </c:pt>
                      <c:pt idx="9">
                        <c:v>432182.25648406777</c:v>
                      </c:pt>
                      <c:pt idx="10">
                        <c:v>664244.53748507379</c:v>
                      </c:pt>
                      <c:pt idx="11">
                        <c:v>896004.4805940066</c:v>
                      </c:pt>
                      <c:pt idx="12">
                        <c:v>1104170.7443335776</c:v>
                      </c:pt>
                      <c:pt idx="13">
                        <c:v>1291014.3361518905</c:v>
                      </c:pt>
                      <c:pt idx="14">
                        <c:v>1458613.8482789709</c:v>
                      </c:pt>
                      <c:pt idx="15">
                        <c:v>1608866.393916345</c:v>
                      </c:pt>
                      <c:pt idx="16">
                        <c:v>1743499.12236423</c:v>
                      </c:pt>
                      <c:pt idx="17">
                        <c:v>1864080.9575678003</c:v>
                      </c:pt>
                      <c:pt idx="18">
                        <c:v>1972034.2853910285</c:v>
                      </c:pt>
                      <c:pt idx="19">
                        <c:v>2068646.3827978829</c:v>
                      </c:pt>
                      <c:pt idx="20">
                        <c:v>2155080.4382138974</c:v>
                      </c:pt>
                      <c:pt idx="21">
                        <c:v>2232386.0579993865</c:v>
                      </c:pt>
                      <c:pt idx="22">
                        <c:v>2301509.1905699191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3FC0-49C4-A0EE-A82D856CAFD6}"/>
                  </c:ext>
                </c:extLst>
              </c15:ser>
            </c15:filteredScatterSeries>
          </c:ext>
        </c:extLst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645464188771276"/>
          <c:y val="4.5129341192868475E-2"/>
          <c:w val="0.17955294049782239"/>
          <c:h val="0.19392453480216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USA!$A$7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USA!$D$7:$AB$7</c:f>
              <c:numCache>
                <c:formatCode>#,##0</c:formatCode>
                <c:ptCount val="25"/>
                <c:pt idx="1">
                  <c:v>0.05</c:v>
                </c:pt>
                <c:pt idx="2">
                  <c:v>0.35000000000000003</c:v>
                </c:pt>
                <c:pt idx="3">
                  <c:v>2.4500000000000002</c:v>
                </c:pt>
                <c:pt idx="4">
                  <c:v>17.149999983004971</c:v>
                </c:pt>
                <c:pt idx="5">
                  <c:v>120.04999892931305</c:v>
                </c:pt>
                <c:pt idx="6">
                  <c:v>840.34994503805535</c:v>
                </c:pt>
                <c:pt idx="7">
                  <c:v>5882.4472835424649</c:v>
                </c:pt>
                <c:pt idx="8">
                  <c:v>41177.016687817617</c:v>
                </c:pt>
                <c:pt idx="9">
                  <c:v>164704.86593892734</c:v>
                </c:pt>
                <c:pt idx="10">
                  <c:v>247023.67810753637</c:v>
                </c:pt>
                <c:pt idx="11">
                  <c:v>246874.76702234684</c:v>
                </c:pt>
                <c:pt idx="12">
                  <c:v>246553.13096694983</c:v>
                </c:pt>
                <c:pt idx="13">
                  <c:v>221453.47206337337</c:v>
                </c:pt>
                <c:pt idx="14">
                  <c:v>198769.77853011992</c:v>
                </c:pt>
                <c:pt idx="15">
                  <c:v>178297.35332668136</c:v>
                </c:pt>
                <c:pt idx="16">
                  <c:v>159843.13365678085</c:v>
                </c:pt>
                <c:pt idx="17">
                  <c:v>143226.30685945207</c:v>
                </c:pt>
                <c:pt idx="18">
                  <c:v>128278.54808890466</c:v>
                </c:pt>
                <c:pt idx="19">
                  <c:v>114843.96576939167</c:v>
                </c:pt>
                <c:pt idx="20">
                  <c:v>102778.82702856838</c:v>
                </c:pt>
                <c:pt idx="21">
                  <c:v>91951.122782993989</c:v>
                </c:pt>
                <c:pt idx="22">
                  <c:v>82240.021048392358</c:v>
                </c:pt>
                <c:pt idx="23">
                  <c:v>73535.247415460268</c:v>
                </c:pt>
                <c:pt idx="24">
                  <c:v>65736.423420639039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97-4B25-942D-5D124B1A8898}"/>
            </c:ext>
          </c:extLst>
        </c:ser>
        <c:ser>
          <c:idx val="1"/>
          <c:order val="1"/>
          <c:tx>
            <c:strRef>
              <c:f>USA!$A$12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USA!$D$12:$AB$12</c:f>
              <c:numCache>
                <c:formatCode>#,##0</c:formatCode>
                <c:ptCount val="25"/>
                <c:pt idx="2">
                  <c:v>0</c:v>
                </c:pt>
                <c:pt idx="3">
                  <c:v>2.1000000000000001E-2</c:v>
                </c:pt>
                <c:pt idx="4">
                  <c:v>0.14699999999999999</c:v>
                </c:pt>
                <c:pt idx="5">
                  <c:v>1.0289999989802983</c:v>
                </c:pt>
                <c:pt idx="6">
                  <c:v>7.2029999357587826</c:v>
                </c:pt>
                <c:pt idx="7">
                  <c:v>50.420996702283318</c:v>
                </c:pt>
                <c:pt idx="8">
                  <c:v>352.94683701254786</c:v>
                </c:pt>
                <c:pt idx="9">
                  <c:v>2470.6210012690567</c:v>
                </c:pt>
                <c:pt idx="10">
                  <c:v>9882.291956335639</c:v>
                </c:pt>
                <c:pt idx="11">
                  <c:v>14821.420686452182</c:v>
                </c:pt>
                <c:pt idx="12">
                  <c:v>14812.48602134081</c:v>
                </c:pt>
                <c:pt idx="13">
                  <c:v>14793.187858016989</c:v>
                </c:pt>
                <c:pt idx="14">
                  <c:v>13287.208323802401</c:v>
                </c:pt>
                <c:pt idx="15">
                  <c:v>11926.186711807195</c:v>
                </c:pt>
                <c:pt idx="16">
                  <c:v>10697.841199600882</c:v>
                </c:pt>
                <c:pt idx="17">
                  <c:v>9590.5880194068504</c:v>
                </c:pt>
                <c:pt idx="18">
                  <c:v>8593.5784115671249</c:v>
                </c:pt>
                <c:pt idx="19">
                  <c:v>7696.7128853342792</c:v>
                </c:pt>
                <c:pt idx="20">
                  <c:v>6890.6379461634997</c:v>
                </c:pt>
                <c:pt idx="21">
                  <c:v>6166.7296217141029</c:v>
                </c:pt>
                <c:pt idx="22">
                  <c:v>5517.0673669796388</c:v>
                </c:pt>
                <c:pt idx="23">
                  <c:v>4934.4012629035415</c:v>
                </c:pt>
                <c:pt idx="24">
                  <c:v>4412.1148449276161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97-4B25-942D-5D124B1A8898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USA!$D$50:$AB$50</c:f>
              <c:numCache>
                <c:formatCode>General</c:formatCode>
                <c:ptCount val="25"/>
                <c:pt idx="5">
                  <c:v>125</c:v>
                </c:pt>
                <c:pt idx="6">
                  <c:v>900</c:v>
                </c:pt>
                <c:pt idx="7">
                  <c:v>5402</c:v>
                </c:pt>
                <c:pt idx="8">
                  <c:v>48804</c:v>
                </c:pt>
                <c:pt idx="9">
                  <c:v>134387</c:v>
                </c:pt>
                <c:pt idx="10">
                  <c:v>209191</c:v>
                </c:pt>
                <c:pt idx="11">
                  <c:v>210707</c:v>
                </c:pt>
                <c:pt idx="12">
                  <c:v>215525</c:v>
                </c:pt>
                <c:pt idx="13">
                  <c:v>187542</c:v>
                </c:pt>
                <c:pt idx="14">
                  <c:v>191892</c:v>
                </c:pt>
                <c:pt idx="15">
                  <c:v>165489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97-4B25-942D-5D124B1A8898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USA!$D$4:$AB$4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USA!$D$52:$AB$52</c:f>
              <c:numCache>
                <c:formatCode>General</c:formatCode>
                <c:ptCount val="25"/>
                <c:pt idx="6">
                  <c:v>19</c:v>
                </c:pt>
                <c:pt idx="7">
                  <c:v>80</c:v>
                </c:pt>
                <c:pt idx="8">
                  <c:v>693</c:v>
                </c:pt>
                <c:pt idx="9">
                  <c:v>3278</c:v>
                </c:pt>
                <c:pt idx="10">
                  <c:v>8816</c:v>
                </c:pt>
                <c:pt idx="11">
                  <c:v>13162</c:v>
                </c:pt>
                <c:pt idx="12">
                  <c:v>19006</c:v>
                </c:pt>
                <c:pt idx="13">
                  <c:v>13292</c:v>
                </c:pt>
                <c:pt idx="14">
                  <c:v>12723</c:v>
                </c:pt>
                <c:pt idx="15">
                  <c:v>11309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97-4B25-942D-5D124B1A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23873938834569"/>
          <c:y val="4.0363181377900563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'D-Test'!$A$6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'D-Test'!$D$6:$AB$6</c:f>
              <c:numCache>
                <c:formatCode>#,##0</c:formatCode>
                <c:ptCount val="25"/>
                <c:pt idx="1">
                  <c:v>0.65</c:v>
                </c:pt>
                <c:pt idx="2">
                  <c:v>3.5750000000000002</c:v>
                </c:pt>
                <c:pt idx="3">
                  <c:v>16.737500000000001</c:v>
                </c:pt>
                <c:pt idx="4">
                  <c:v>75.968747975254331</c:v>
                </c:pt>
                <c:pt idx="5">
                  <c:v>342.50931375141704</c:v>
                </c:pt>
                <c:pt idx="6">
                  <c:v>1541.9408039628395</c:v>
                </c:pt>
                <c:pt idx="7">
                  <c:v>6939.360945615058</c:v>
                </c:pt>
                <c:pt idx="8">
                  <c:v>31227.314055451374</c:v>
                </c:pt>
                <c:pt idx="9">
                  <c:v>67656.288547910663</c:v>
                </c:pt>
                <c:pt idx="10">
                  <c:v>104071.96273116197</c:v>
                </c:pt>
                <c:pt idx="11">
                  <c:v>133181.45705234891</c:v>
                </c:pt>
                <c:pt idx="12">
                  <c:v>156440.71784926168</c:v>
                </c:pt>
                <c:pt idx="13">
                  <c:v>175019.1554650499</c:v>
                </c:pt>
                <c:pt idx="14">
                  <c:v>189854.72473495465</c:v>
                </c:pt>
                <c:pt idx="15">
                  <c:v>201698.89857169747</c:v>
                </c:pt>
                <c:pt idx="16">
                  <c:v>211153.20953737467</c:v>
                </c:pt>
                <c:pt idx="17">
                  <c:v>218698.82644452911</c:v>
                </c:pt>
                <c:pt idx="18">
                  <c:v>224720.42130491303</c:v>
                </c:pt>
                <c:pt idx="19">
                  <c:v>229525.38299427391</c:v>
                </c:pt>
                <c:pt idx="20">
                  <c:v>233359.2557431465</c:v>
                </c:pt>
                <c:pt idx="21">
                  <c:v>236418.12570306487</c:v>
                </c:pt>
                <c:pt idx="22">
                  <c:v>238858.5471346206</c:v>
                </c:pt>
                <c:pt idx="23">
                  <c:v>240805.48944794168</c:v>
                </c:pt>
                <c:pt idx="24">
                  <c:v>242358.69495352151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A1-4720-B19E-1E6DFFA569E5}"/>
            </c:ext>
          </c:extLst>
        </c:ser>
        <c:ser>
          <c:idx val="1"/>
          <c:order val="1"/>
          <c:tx>
            <c:strRef>
              <c:f>'D-Test'!$A$13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'D-Test'!$D$13:$AB$13</c:f>
              <c:numCache>
                <c:formatCode>General</c:formatCode>
                <c:ptCount val="25"/>
                <c:pt idx="2" formatCode="#,##0">
                  <c:v>0</c:v>
                </c:pt>
                <c:pt idx="3" formatCode="#,##0">
                  <c:v>8.7750000000000009E-2</c:v>
                </c:pt>
                <c:pt idx="4" formatCode="#,##0">
                  <c:v>0.48262500000000003</c:v>
                </c:pt>
                <c:pt idx="5" formatCode="#,##0">
                  <c:v>2.2595624392576301</c:v>
                </c:pt>
                <c:pt idx="6" formatCode="#,##0">
                  <c:v>10.255779412542513</c:v>
                </c:pt>
                <c:pt idx="7" formatCode="#,##0">
                  <c:v>46.238724118885187</c:v>
                </c:pt>
                <c:pt idx="8" formatCode="#,##0">
                  <c:v>208.16132836845173</c:v>
                </c:pt>
                <c:pt idx="9" formatCode="#,##0">
                  <c:v>936.79992166354123</c:v>
                </c:pt>
                <c:pt idx="10" formatCode="#,##0">
                  <c:v>2029.66915643732</c:v>
                </c:pt>
                <c:pt idx="11" formatCode="#,##0">
                  <c:v>3122.1393819348586</c:v>
                </c:pt>
                <c:pt idx="12" formatCode="#,##0">
                  <c:v>3995.4242115704669</c:v>
                </c:pt>
                <c:pt idx="13" formatCode="#,##0">
                  <c:v>4693.2020354778497</c:v>
                </c:pt>
                <c:pt idx="14" formatCode="#,##0">
                  <c:v>5250.5551639514961</c:v>
                </c:pt>
                <c:pt idx="15" formatCode="#,##0">
                  <c:v>5695.6222420486392</c:v>
                </c:pt>
                <c:pt idx="16" formatCode="#,##0">
                  <c:v>6050.9474571509236</c:v>
                </c:pt>
                <c:pt idx="17" formatCode="#,##0">
                  <c:v>6334.5767861212389</c:v>
                </c:pt>
                <c:pt idx="18" formatCode="#,##0">
                  <c:v>6560.9452933358725</c:v>
                </c:pt>
                <c:pt idx="19" formatCode="#,##0">
                  <c:v>6741.5931391473896</c:v>
                </c:pt>
                <c:pt idx="20" formatCode="#,##0">
                  <c:v>6885.741989828216</c:v>
                </c:pt>
                <c:pt idx="21" formatCode="#,##0">
                  <c:v>7000.7581722943933</c:v>
                </c:pt>
                <c:pt idx="22" formatCode="#,##0">
                  <c:v>7092.5242710919447</c:v>
                </c:pt>
                <c:pt idx="23" formatCode="#,##0">
                  <c:v>7165.7369140386163</c:v>
                </c:pt>
                <c:pt idx="24" formatCode="#,##0">
                  <c:v>7224.1451834382488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A1-4720-B19E-1E6DFFA569E5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'D-Test'!$D$50:$AB$50</c:f>
              <c:numCache>
                <c:formatCode>General</c:formatCode>
                <c:ptCount val="25"/>
                <c:pt idx="5">
                  <c:v>262</c:v>
                </c:pt>
                <c:pt idx="6">
                  <c:v>1567</c:v>
                </c:pt>
                <c:pt idx="7">
                  <c:v>8198</c:v>
                </c:pt>
                <c:pt idx="8">
                  <c:v>31554</c:v>
                </c:pt>
                <c:pt idx="9">
                  <c:v>67366</c:v>
                </c:pt>
                <c:pt idx="10">
                  <c:v>103228</c:v>
                </c:pt>
                <c:pt idx="11">
                  <c:v>127584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A1-4720-B19E-1E6DFFA569E5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'D-Test'!$D$52:$AB$52</c:f>
              <c:numCache>
                <c:formatCode>General</c:formatCode>
                <c:ptCount val="25"/>
                <c:pt idx="6">
                  <c:v>3</c:v>
                </c:pt>
                <c:pt idx="7">
                  <c:v>12</c:v>
                </c:pt>
                <c:pt idx="8">
                  <c:v>149</c:v>
                </c:pt>
                <c:pt idx="9">
                  <c:v>732</c:v>
                </c:pt>
                <c:pt idx="10">
                  <c:v>1861</c:v>
                </c:pt>
                <c:pt idx="11">
                  <c:v>3254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A1-4720-B19E-1E6DFFA56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'D-Test'!$A$7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'D-Test'!$D$7:$AB$7</c:f>
              <c:numCache>
                <c:formatCode>#,##0</c:formatCode>
                <c:ptCount val="25"/>
                <c:pt idx="1">
                  <c:v>0.65</c:v>
                </c:pt>
                <c:pt idx="2">
                  <c:v>2.9250000000000003</c:v>
                </c:pt>
                <c:pt idx="3">
                  <c:v>13.162500000000001</c:v>
                </c:pt>
                <c:pt idx="4">
                  <c:v>59.231247975254334</c:v>
                </c:pt>
                <c:pt idx="5">
                  <c:v>266.54056577616274</c:v>
                </c:pt>
                <c:pt idx="6">
                  <c:v>1199.4314902114224</c:v>
                </c:pt>
                <c:pt idx="7">
                  <c:v>5397.4201416522183</c:v>
                </c:pt>
                <c:pt idx="8">
                  <c:v>24287.953109836315</c:v>
                </c:pt>
                <c:pt idx="9">
                  <c:v>36428.974492459296</c:v>
                </c:pt>
                <c:pt idx="10">
                  <c:v>36415.6741832513</c:v>
                </c:pt>
                <c:pt idx="11">
                  <c:v>29109.494321186939</c:v>
                </c:pt>
                <c:pt idx="12">
                  <c:v>23259.26079691276</c:v>
                </c:pt>
                <c:pt idx="13">
                  <c:v>18578.437615788207</c:v>
                </c:pt>
                <c:pt idx="14">
                  <c:v>14835.569269904758</c:v>
                </c:pt>
                <c:pt idx="15">
                  <c:v>11844.173836742817</c:v>
                </c:pt>
                <c:pt idx="16">
                  <c:v>9454.3109656771903</c:v>
                </c:pt>
                <c:pt idx="17">
                  <c:v>7545.61690715444</c:v>
                </c:pt>
                <c:pt idx="18">
                  <c:v>6021.5948603839088</c:v>
                </c:pt>
                <c:pt idx="19">
                  <c:v>4804.9616893608672</c:v>
                </c:pt>
                <c:pt idx="20">
                  <c:v>3833.8727488725713</c:v>
                </c:pt>
                <c:pt idx="21">
                  <c:v>3058.8699599183856</c:v>
                </c:pt>
                <c:pt idx="22">
                  <c:v>2440.4214315557333</c:v>
                </c:pt>
                <c:pt idx="23">
                  <c:v>1946.9423133210703</c:v>
                </c:pt>
                <c:pt idx="24">
                  <c:v>1553.2055055798392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00-4EBE-8C16-196AD67E8809}"/>
            </c:ext>
          </c:extLst>
        </c:ser>
        <c:ser>
          <c:idx val="1"/>
          <c:order val="1"/>
          <c:tx>
            <c:strRef>
              <c:f>'D-Test'!$A$12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'D-Test'!$D$12:$AB$12</c:f>
              <c:numCache>
                <c:formatCode>#,##0</c:formatCode>
                <c:ptCount val="25"/>
                <c:pt idx="2">
                  <c:v>0</c:v>
                </c:pt>
                <c:pt idx="3">
                  <c:v>8.7750000000000009E-2</c:v>
                </c:pt>
                <c:pt idx="4">
                  <c:v>0.39487500000000003</c:v>
                </c:pt>
                <c:pt idx="5">
                  <c:v>1.77693743925763</c:v>
                </c:pt>
                <c:pt idx="6">
                  <c:v>7.9962169732848816</c:v>
                </c:pt>
                <c:pt idx="7">
                  <c:v>35.982944706342671</c:v>
                </c:pt>
                <c:pt idx="8">
                  <c:v>161.92260424956655</c:v>
                </c:pt>
                <c:pt idx="9">
                  <c:v>728.63859329508944</c:v>
                </c:pt>
                <c:pt idx="10">
                  <c:v>1092.8692347737788</c:v>
                </c:pt>
                <c:pt idx="11">
                  <c:v>1092.4702254975389</c:v>
                </c:pt>
                <c:pt idx="12">
                  <c:v>873.28482963560816</c:v>
                </c:pt>
                <c:pt idx="13">
                  <c:v>697.77782390738275</c:v>
                </c:pt>
                <c:pt idx="14">
                  <c:v>557.35312847364617</c:v>
                </c:pt>
                <c:pt idx="15">
                  <c:v>445.06707809714271</c:v>
                </c:pt>
                <c:pt idx="16">
                  <c:v>355.32521510228452</c:v>
                </c:pt>
                <c:pt idx="17">
                  <c:v>283.62932897031573</c:v>
                </c:pt>
                <c:pt idx="18">
                  <c:v>226.36850721463318</c:v>
                </c:pt>
                <c:pt idx="19">
                  <c:v>180.64784581151724</c:v>
                </c:pt>
                <c:pt idx="20">
                  <c:v>144.148850680826</c:v>
                </c:pt>
                <c:pt idx="21">
                  <c:v>115.01618246617713</c:v>
                </c:pt>
                <c:pt idx="22">
                  <c:v>91.766098797551564</c:v>
                </c:pt>
                <c:pt idx="23">
                  <c:v>73.212642946671991</c:v>
                </c:pt>
                <c:pt idx="24">
                  <c:v>58.408269399632104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00-4EBE-8C16-196AD67E8809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'D-Test'!$D$51:$AB$51</c:f>
              <c:numCache>
                <c:formatCode>General</c:formatCode>
                <c:ptCount val="25"/>
                <c:pt idx="6">
                  <c:v>1305</c:v>
                </c:pt>
                <c:pt idx="7">
                  <c:v>6631</c:v>
                </c:pt>
                <c:pt idx="8">
                  <c:v>23356</c:v>
                </c:pt>
                <c:pt idx="9">
                  <c:v>35812</c:v>
                </c:pt>
                <c:pt idx="10">
                  <c:v>35862</c:v>
                </c:pt>
                <c:pt idx="11">
                  <c:v>24356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00-4EBE-8C16-196AD67E8809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'D-Test'!$D$4:$AB$4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'D-Test'!$D$53:$AB$53</c:f>
              <c:numCache>
                <c:formatCode>General</c:formatCode>
                <c:ptCount val="25"/>
                <c:pt idx="6">
                  <c:v>3</c:v>
                </c:pt>
                <c:pt idx="7">
                  <c:v>9</c:v>
                </c:pt>
                <c:pt idx="8">
                  <c:v>137</c:v>
                </c:pt>
                <c:pt idx="9">
                  <c:v>583</c:v>
                </c:pt>
                <c:pt idx="10">
                  <c:v>1129</c:v>
                </c:pt>
                <c:pt idx="11">
                  <c:v>1393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00-4EBE-8C16-196AD67E8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Austria!$A$6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Austria!$D$6:$AB$6</c:f>
              <c:numCache>
                <c:formatCode>#,##0</c:formatCode>
                <c:ptCount val="25"/>
                <c:pt idx="4">
                  <c:v>2</c:v>
                </c:pt>
                <c:pt idx="5">
                  <c:v>18</c:v>
                </c:pt>
                <c:pt idx="6">
                  <c:v>146</c:v>
                </c:pt>
                <c:pt idx="7">
                  <c:v>1041.9983418345414</c:v>
                </c:pt>
                <c:pt idx="8">
                  <c:v>3729.9485927829664</c:v>
                </c:pt>
                <c:pt idx="9">
                  <c:v>7223.8634507609195</c:v>
                </c:pt>
                <c:pt idx="10">
                  <c:v>10716.271125570596</c:v>
                </c:pt>
                <c:pt idx="11">
                  <c:v>13507.862435586883</c:v>
                </c:pt>
                <c:pt idx="12">
                  <c:v>15320.147268988858</c:v>
                </c:pt>
                <c:pt idx="13">
                  <c:v>16496.29173030251</c:v>
                </c:pt>
                <c:pt idx="14">
                  <c:v>17259.430855643808</c:v>
                </c:pt>
                <c:pt idx="15">
                  <c:v>17754.524792062486</c:v>
                </c:pt>
                <c:pt idx="16">
                  <c:v>18075.693411174139</c:v>
                </c:pt>
                <c:pt idx="17">
                  <c:v>18284.024313389196</c:v>
                </c:pt>
                <c:pt idx="18">
                  <c:v>18419.156289421753</c:v>
                </c:pt>
                <c:pt idx="19">
                  <c:v>18506.806321524033</c:v>
                </c:pt>
                <c:pt idx="20">
                  <c:v>18563.657468775957</c:v>
                </c:pt>
                <c:pt idx="21">
                  <c:v>18600.531615309686</c:v>
                </c:pt>
                <c:pt idx="22">
                  <c:v>18624.448348633785</c:v>
                </c:pt>
                <c:pt idx="23">
                  <c:v>18639.960780602858</c:v>
                </c:pt>
                <c:pt idx="24">
                  <c:v>18650.022141225985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8E-45A5-9F86-7CBAA92BA44F}"/>
            </c:ext>
          </c:extLst>
        </c:ser>
        <c:ser>
          <c:idx val="1"/>
          <c:order val="1"/>
          <c:tx>
            <c:strRef>
              <c:f>Austria!$A$13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Austria!$D$13:$AB$13</c:f>
              <c:numCache>
                <c:formatCode>General</c:formatCode>
                <c:ptCount val="25"/>
                <c:pt idx="5" formatCode="#,##0">
                  <c:v>0</c:v>
                </c:pt>
                <c:pt idx="6" formatCode="#,##0">
                  <c:v>0.64</c:v>
                </c:pt>
                <c:pt idx="7" formatCode="#,##0">
                  <c:v>5.76</c:v>
                </c:pt>
                <c:pt idx="8" formatCode="#,##0">
                  <c:v>41.599933673381656</c:v>
                </c:pt>
                <c:pt idx="9" formatCode="#,##0">
                  <c:v>149.11794371131867</c:v>
                </c:pt>
                <c:pt idx="10" formatCode="#,##0">
                  <c:v>288.87453803043684</c:v>
                </c:pt>
                <c:pt idx="11" formatCode="#,##0">
                  <c:v>428.5708450228239</c:v>
                </c:pt>
                <c:pt idx="12" formatCode="#,##0">
                  <c:v>540.23449742347543</c:v>
                </c:pt>
                <c:pt idx="13" formatCode="#,##0">
                  <c:v>612.72589075955443</c:v>
                </c:pt>
                <c:pt idx="14" formatCode="#,##0">
                  <c:v>659.77166921210062</c:v>
                </c:pt>
                <c:pt idx="15" formatCode="#,##0">
                  <c:v>690.2972342257525</c:v>
                </c:pt>
                <c:pt idx="16" formatCode="#,##0">
                  <c:v>710.10099168249963</c:v>
                </c:pt>
                <c:pt idx="17" formatCode="#,##0">
                  <c:v>722.94773644696568</c:v>
                </c:pt>
                <c:pt idx="18" formatCode="#,##0">
                  <c:v>731.28097253556803</c:v>
                </c:pt>
                <c:pt idx="19" formatCode="#,##0">
                  <c:v>736.68625157687029</c:v>
                </c:pt>
                <c:pt idx="20" formatCode="#,##0">
                  <c:v>740.19225286096139</c:v>
                </c:pt>
                <c:pt idx="21" formatCode="#,##0">
                  <c:v>742.46629875103827</c:v>
                </c:pt>
                <c:pt idx="22" formatCode="#,##0">
                  <c:v>743.9412646123875</c:v>
                </c:pt>
                <c:pt idx="23" formatCode="#,##0">
                  <c:v>744.89793394535138</c:v>
                </c:pt>
                <c:pt idx="24" formatCode="#,##0">
                  <c:v>745.51843122411435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8E-45A5-9F86-7CBAA92BA44F}"/>
            </c:ext>
          </c:extLst>
        </c:ser>
        <c:ser>
          <c:idx val="2"/>
          <c:order val="3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Austria!$D$49:$AB$49</c:f>
              <c:numCache>
                <c:formatCode>General</c:formatCode>
                <c:ptCount val="25"/>
                <c:pt idx="5">
                  <c:v>19</c:v>
                </c:pt>
                <c:pt idx="6">
                  <c:v>177</c:v>
                </c:pt>
                <c:pt idx="7">
                  <c:v>1327</c:v>
                </c:pt>
                <c:pt idx="8">
                  <c:v>5277</c:v>
                </c:pt>
                <c:pt idx="9">
                  <c:v>10177</c:v>
                </c:pt>
                <c:pt idx="10">
                  <c:v>12635</c:v>
                </c:pt>
                <c:pt idx="11">
                  <c:v>14229</c:v>
                </c:pt>
                <c:pt idx="12">
                  <c:v>14828</c:v>
                </c:pt>
                <c:pt idx="13">
                  <c:v>15309</c:v>
                </c:pt>
                <c:pt idx="14">
                  <c:v>15581</c:v>
                </c:pt>
                <c:pt idx="15">
                  <c:v>15910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8E-45A5-9F86-7CBAA92BA44F}"/>
            </c:ext>
          </c:extLst>
        </c:ser>
        <c:ser>
          <c:idx val="3"/>
          <c:order val="4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Austria!$D$51:$AB$51</c:f>
              <c:numCache>
                <c:formatCode>General</c:formatCode>
                <c:ptCount val="25"/>
                <c:pt idx="7">
                  <c:v>3</c:v>
                </c:pt>
                <c:pt idx="8">
                  <c:v>30</c:v>
                </c:pt>
                <c:pt idx="9">
                  <c:v>128</c:v>
                </c:pt>
                <c:pt idx="10">
                  <c:v>243</c:v>
                </c:pt>
                <c:pt idx="11">
                  <c:v>384</c:v>
                </c:pt>
                <c:pt idx="12">
                  <c:v>463</c:v>
                </c:pt>
                <c:pt idx="13">
                  <c:v>569</c:v>
                </c:pt>
                <c:pt idx="14">
                  <c:v>606</c:v>
                </c:pt>
                <c:pt idx="15">
                  <c:v>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8E-45A5-9F86-7CBAA92BA44F}"/>
            </c:ext>
          </c:extLst>
        </c:ser>
        <c:ser>
          <c:idx val="4"/>
          <c:order val="5"/>
          <c:tx>
            <c:v>RD - wieder gesund/ immun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Deutschland!#REF!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278E-45A5-9F86-7CBAA92B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Austria!$A$14</c15:sqref>
                        </c15:formulaRef>
                      </c:ext>
                    </c:extLst>
                    <c:strCache>
                      <c:ptCount val="1"/>
                      <c:pt idx="0">
                        <c:v>wieder Gesund/ Imun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Austria!$F$4:$AB$4</c15:sqref>
                        </c15:formulaRef>
                      </c:ext>
                    </c:extLst>
                    <c:strCache>
                      <c:ptCount val="23"/>
                      <c:pt idx="0">
                        <c:v>W 3</c:v>
                      </c:pt>
                      <c:pt idx="1">
                        <c:v>W 4</c:v>
                      </c:pt>
                      <c:pt idx="2">
                        <c:v>W 5</c:v>
                      </c:pt>
                      <c:pt idx="3">
                        <c:v>W 6</c:v>
                      </c:pt>
                      <c:pt idx="4">
                        <c:v>W 7</c:v>
                      </c:pt>
                      <c:pt idx="5">
                        <c:v>W 8</c:v>
                      </c:pt>
                      <c:pt idx="6">
                        <c:v>W 9</c:v>
                      </c:pt>
                      <c:pt idx="7">
                        <c:v>W 10</c:v>
                      </c:pt>
                      <c:pt idx="8">
                        <c:v>W 11</c:v>
                      </c:pt>
                      <c:pt idx="9">
                        <c:v>W 12</c:v>
                      </c:pt>
                      <c:pt idx="10">
                        <c:v>W 13</c:v>
                      </c:pt>
                      <c:pt idx="11">
                        <c:v>W 14</c:v>
                      </c:pt>
                      <c:pt idx="12">
                        <c:v>W 15</c:v>
                      </c:pt>
                      <c:pt idx="13">
                        <c:v>W 16</c:v>
                      </c:pt>
                      <c:pt idx="14">
                        <c:v>W 17</c:v>
                      </c:pt>
                      <c:pt idx="15">
                        <c:v>W 18</c:v>
                      </c:pt>
                      <c:pt idx="16">
                        <c:v>W 19</c:v>
                      </c:pt>
                      <c:pt idx="17">
                        <c:v>W 20</c:v>
                      </c:pt>
                      <c:pt idx="18">
                        <c:v>W 21</c:v>
                      </c:pt>
                      <c:pt idx="19">
                        <c:v>W 22</c:v>
                      </c:pt>
                      <c:pt idx="20">
                        <c:v>W 23</c:v>
                      </c:pt>
                      <c:pt idx="21">
                        <c:v>W 24</c:v>
                      </c:pt>
                      <c:pt idx="22">
                        <c:v>W 25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Austria!$F$15:$AB$15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3" formatCode="#,##0">
                        <c:v>0</c:v>
                      </c:pt>
                      <c:pt idx="4" formatCode="#,##0">
                        <c:v>15.36</c:v>
                      </c:pt>
                      <c:pt idx="5" formatCode="#,##0">
                        <c:v>138.24</c:v>
                      </c:pt>
                      <c:pt idx="6" formatCode="#,##0">
                        <c:v>998.39840816115975</c:v>
                      </c:pt>
                      <c:pt idx="7" formatCode="#,##0">
                        <c:v>3578.8306490716473</c:v>
                      </c:pt>
                      <c:pt idx="8" formatCode="#,##0">
                        <c:v>6932.9889127304814</c:v>
                      </c:pt>
                      <c:pt idx="9" formatCode="#,##0">
                        <c:v>10285.700280547771</c:v>
                      </c:pt>
                      <c:pt idx="10" formatCode="#,##0">
                        <c:v>12965.627938163407</c:v>
                      </c:pt>
                      <c:pt idx="11" formatCode="#,##0">
                        <c:v>14705.421378229303</c:v>
                      </c:pt>
                      <c:pt idx="12" formatCode="#,##0">
                        <c:v>15834.52006109041</c:v>
                      </c:pt>
                      <c:pt idx="13" formatCode="#,##0">
                        <c:v>16567.133621418056</c:v>
                      </c:pt>
                      <c:pt idx="14" formatCode="#,##0">
                        <c:v>17042.423800379984</c:v>
                      </c:pt>
                      <c:pt idx="15" formatCode="#,##0">
                        <c:v>17350.745674727168</c:v>
                      </c:pt>
                      <c:pt idx="16" formatCode="#,##0">
                        <c:v>17550.743340853624</c:v>
                      </c:pt>
                      <c:pt idx="17" formatCode="#,##0">
                        <c:v>17680.47003784488</c:v>
                      </c:pt>
                      <c:pt idx="18" formatCode="#,##0">
                        <c:v>17764.614068663068</c:v>
                      </c:pt>
                      <c:pt idx="19" formatCode="#,##0">
                        <c:v>17819.191170024915</c:v>
                      </c:pt>
                      <c:pt idx="20" formatCode="#,##0">
                        <c:v>17854.590350697294</c:v>
                      </c:pt>
                      <c:pt idx="21" formatCode="#,##0">
                        <c:v>17877.550414688427</c:v>
                      </c:pt>
                      <c:pt idx="22" formatCode="#,##0">
                        <c:v>17892.442349378736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278E-45A5-9F86-7CBAA92BA44F}"/>
                  </c:ext>
                </c:extLst>
              </c15:ser>
            </c15:filteredScatterSeries>
          </c:ext>
        </c:extLst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645464188771276"/>
          <c:y val="4.5129341192868475E-2"/>
          <c:w val="0.17955294049782239"/>
          <c:h val="0.19392453480216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Austria!$A$7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Austria!$D$7:$AB$7</c:f>
              <c:numCache>
                <c:formatCode>#,##0</c:formatCode>
                <c:ptCount val="25"/>
                <c:pt idx="4">
                  <c:v>2</c:v>
                </c:pt>
                <c:pt idx="5">
                  <c:v>16</c:v>
                </c:pt>
                <c:pt idx="6">
                  <c:v>128</c:v>
                </c:pt>
                <c:pt idx="7">
                  <c:v>895.99834183454141</c:v>
                </c:pt>
                <c:pt idx="8">
                  <c:v>2687.950250948425</c:v>
                </c:pt>
                <c:pt idx="9">
                  <c:v>3493.914857977953</c:v>
                </c:pt>
                <c:pt idx="10">
                  <c:v>3492.4076748096763</c:v>
                </c:pt>
                <c:pt idx="11">
                  <c:v>2791.5913100162875</c:v>
                </c:pt>
                <c:pt idx="12">
                  <c:v>1812.2848334019752</c:v>
                </c:pt>
                <c:pt idx="13">
                  <c:v>1176.1444613136537</c:v>
                </c:pt>
                <c:pt idx="14">
                  <c:v>763.13912534129702</c:v>
                </c:pt>
                <c:pt idx="15">
                  <c:v>495.09393641867672</c:v>
                </c:pt>
                <c:pt idx="16">
                  <c:v>321.16861911165148</c:v>
                </c:pt>
                <c:pt idx="17">
                  <c:v>208.33090221505773</c:v>
                </c:pt>
                <c:pt idx="18">
                  <c:v>135.13197603255708</c:v>
                </c:pt>
                <c:pt idx="19">
                  <c:v>87.650032102278658</c:v>
                </c:pt>
                <c:pt idx="20">
                  <c:v>56.851147251922733</c:v>
                </c:pt>
                <c:pt idx="21">
                  <c:v>36.874146533729458</c:v>
                </c:pt>
                <c:pt idx="22">
                  <c:v>23.916733324097251</c:v>
                </c:pt>
                <c:pt idx="23">
                  <c:v>15.51243196907375</c:v>
                </c:pt>
                <c:pt idx="24">
                  <c:v>10.061360623125605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3-494C-B7C8-C8FB664C37D8}"/>
            </c:ext>
          </c:extLst>
        </c:ser>
        <c:ser>
          <c:idx val="1"/>
          <c:order val="1"/>
          <c:tx>
            <c:strRef>
              <c:f>Austria!$A$12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Austria!$D$12:$AB$12</c:f>
              <c:numCache>
                <c:formatCode>#,##0</c:formatCode>
                <c:ptCount val="25"/>
                <c:pt idx="5">
                  <c:v>0</c:v>
                </c:pt>
                <c:pt idx="6">
                  <c:v>0.64</c:v>
                </c:pt>
                <c:pt idx="7">
                  <c:v>5.12</c:v>
                </c:pt>
                <c:pt idx="8">
                  <c:v>35.839933673381658</c:v>
                </c:pt>
                <c:pt idx="9">
                  <c:v>107.518010037937</c:v>
                </c:pt>
                <c:pt idx="10">
                  <c:v>139.75659431911814</c:v>
                </c:pt>
                <c:pt idx="11">
                  <c:v>139.69630699238706</c:v>
                </c:pt>
                <c:pt idx="12">
                  <c:v>111.6636524006515</c:v>
                </c:pt>
                <c:pt idx="13">
                  <c:v>72.491393336079014</c:v>
                </c:pt>
                <c:pt idx="14">
                  <c:v>47.045778452546145</c:v>
                </c:pt>
                <c:pt idx="15">
                  <c:v>30.525565013651882</c:v>
                </c:pt>
                <c:pt idx="16">
                  <c:v>19.803757456747068</c:v>
                </c:pt>
                <c:pt idx="17">
                  <c:v>12.84674476446606</c:v>
                </c:pt>
                <c:pt idx="18">
                  <c:v>8.3332360886023089</c:v>
                </c:pt>
                <c:pt idx="19">
                  <c:v>5.4052790413022835</c:v>
                </c:pt>
                <c:pt idx="20">
                  <c:v>3.5060012840911465</c:v>
                </c:pt>
                <c:pt idx="21">
                  <c:v>2.2740458900769092</c:v>
                </c:pt>
                <c:pt idx="22">
                  <c:v>1.4749658613491783</c:v>
                </c:pt>
                <c:pt idx="23">
                  <c:v>0.95666933296389001</c:v>
                </c:pt>
                <c:pt idx="24">
                  <c:v>0.62049727876295002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3-494C-B7C8-C8FB664C37D8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Austria!$D$50:$AB$50</c:f>
              <c:numCache>
                <c:formatCode>General</c:formatCode>
                <c:ptCount val="25"/>
                <c:pt idx="5">
                  <c:v>19</c:v>
                </c:pt>
                <c:pt idx="6">
                  <c:v>158</c:v>
                </c:pt>
                <c:pt idx="7">
                  <c:v>1150</c:v>
                </c:pt>
                <c:pt idx="8">
                  <c:v>3950</c:v>
                </c:pt>
                <c:pt idx="9">
                  <c:v>4900</c:v>
                </c:pt>
                <c:pt idx="10">
                  <c:v>2458</c:v>
                </c:pt>
                <c:pt idx="11">
                  <c:v>1594</c:v>
                </c:pt>
                <c:pt idx="12">
                  <c:v>599</c:v>
                </c:pt>
                <c:pt idx="13">
                  <c:v>481</c:v>
                </c:pt>
                <c:pt idx="14">
                  <c:v>272</c:v>
                </c:pt>
                <c:pt idx="15">
                  <c:v>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A3-494C-B7C8-C8FB664C37D8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Austria!$D$4:$AB$4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Austria!$D$52:$AB$52</c:f>
              <c:numCache>
                <c:formatCode>General</c:formatCode>
                <c:ptCount val="25"/>
                <c:pt idx="7">
                  <c:v>3</c:v>
                </c:pt>
                <c:pt idx="8">
                  <c:v>27</c:v>
                </c:pt>
                <c:pt idx="9">
                  <c:v>98</c:v>
                </c:pt>
                <c:pt idx="10">
                  <c:v>115</c:v>
                </c:pt>
                <c:pt idx="11">
                  <c:v>141</c:v>
                </c:pt>
                <c:pt idx="12">
                  <c:v>79</c:v>
                </c:pt>
                <c:pt idx="13">
                  <c:v>106</c:v>
                </c:pt>
                <c:pt idx="14">
                  <c:v>37</c:v>
                </c:pt>
                <c:pt idx="15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A3-494C-B7C8-C8FB664C3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623873938834569"/>
          <c:y val="4.0363181377900563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Denmark!$A$6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Denmark!$D$6:$AB$6</c:f>
              <c:numCache>
                <c:formatCode>#,##0</c:formatCode>
                <c:ptCount val="25"/>
                <c:pt idx="4">
                  <c:v>3</c:v>
                </c:pt>
                <c:pt idx="5">
                  <c:v>18</c:v>
                </c:pt>
                <c:pt idx="6">
                  <c:v>93</c:v>
                </c:pt>
                <c:pt idx="7">
                  <c:v>467.99908835013895</c:v>
                </c:pt>
                <c:pt idx="8">
                  <c:v>1592.9799428813885</c:v>
                </c:pt>
                <c:pt idx="9">
                  <c:v>3280.3240283173254</c:v>
                </c:pt>
                <c:pt idx="10">
                  <c:v>4967.233174435607</c:v>
                </c:pt>
                <c:pt idx="11">
                  <c:v>6653.2460234461951</c:v>
                </c:pt>
                <c:pt idx="12">
                  <c:v>8000.9707485503877</c:v>
                </c:pt>
                <c:pt idx="13">
                  <c:v>9077.9881180172106</c:v>
                </c:pt>
                <c:pt idx="14">
                  <c:v>9938.4848701001283</c:v>
                </c:pt>
                <c:pt idx="15">
                  <c:v>10625.869549487677</c:v>
                </c:pt>
                <c:pt idx="16">
                  <c:v>11174.891616990992</c:v>
                </c:pt>
                <c:pt idx="17">
                  <c:v>11613.352942711697</c:v>
                </c:pt>
                <c:pt idx="18">
                  <c:v>11963.486773457476</c:v>
                </c:pt>
                <c:pt idx="19">
                  <c:v>12243.066671643257</c:v>
                </c:pt>
                <c:pt idx="20">
                  <c:v>12466.296960192069</c:v>
                </c:pt>
                <c:pt idx="21">
                  <c:v>12644.526868750148</c:v>
                </c:pt>
                <c:pt idx="22">
                  <c:v>12786.822742386617</c:v>
                </c:pt>
                <c:pt idx="23">
                  <c:v>12900.426176532237</c:v>
                </c:pt>
                <c:pt idx="24">
                  <c:v>12991.120598841613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2-45D2-8AB3-00668AFC4C78}"/>
            </c:ext>
          </c:extLst>
        </c:ser>
        <c:ser>
          <c:idx val="1"/>
          <c:order val="1"/>
          <c:tx>
            <c:strRef>
              <c:f>Denmark!$A$13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Denmark!$D$13:$AB$13</c:f>
              <c:numCache>
                <c:formatCode>General</c:formatCode>
                <c:ptCount val="25"/>
                <c:pt idx="5" formatCode="#,##0">
                  <c:v>0</c:v>
                </c:pt>
                <c:pt idx="6" formatCode="#,##0">
                  <c:v>0.89999999999999991</c:v>
                </c:pt>
                <c:pt idx="7" formatCode="#,##0">
                  <c:v>5.4</c:v>
                </c:pt>
                <c:pt idx="8" formatCode="#,##0">
                  <c:v>27.899945301008337</c:v>
                </c:pt>
                <c:pt idx="9" formatCode="#,##0">
                  <c:v>95.398796572883299</c:v>
                </c:pt>
                <c:pt idx="10" formatCode="#,##0">
                  <c:v>196.63944169903954</c:v>
                </c:pt>
                <c:pt idx="11" formatCode="#,##0">
                  <c:v>297.85399046613645</c:v>
                </c:pt>
                <c:pt idx="12" formatCode="#,##0">
                  <c:v>399.01476140677175</c:v>
                </c:pt>
                <c:pt idx="13" formatCode="#,##0">
                  <c:v>479.87824491302331</c:v>
                </c:pt>
                <c:pt idx="14" formatCode="#,##0">
                  <c:v>544.49928708103266</c:v>
                </c:pt>
                <c:pt idx="15" formatCode="#,##0">
                  <c:v>596.12909220600773</c:v>
                </c:pt>
                <c:pt idx="16" formatCode="#,##0">
                  <c:v>637.37217296926065</c:v>
                </c:pt>
                <c:pt idx="17" formatCode="#,##0">
                  <c:v>670.31349701945942</c:v>
                </c:pt>
                <c:pt idx="18" formatCode="#,##0">
                  <c:v>696.62117656270175</c:v>
                </c:pt>
                <c:pt idx="19" formatCode="#,##0">
                  <c:v>717.62920640744846</c:v>
                </c:pt>
                <c:pt idx="20" formatCode="#,##0">
                  <c:v>734.40400029859529</c:v>
                </c:pt>
                <c:pt idx="21" formatCode="#,##0">
                  <c:v>747.7978176115239</c:v>
                </c:pt>
                <c:pt idx="22" formatCode="#,##0">
                  <c:v>758.49161212500871</c:v>
                </c:pt>
                <c:pt idx="23" formatCode="#,##0">
                  <c:v>767.02936454319683</c:v>
                </c:pt>
                <c:pt idx="24" formatCode="#,##0">
                  <c:v>773.84557059193401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82-45D2-8AB3-00668AFC4C78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Denmark!$D$49:$AB$49</c:f>
              <c:numCache>
                <c:formatCode>General</c:formatCode>
                <c:ptCount val="25"/>
                <c:pt idx="5">
                  <c:v>8</c:v>
                </c:pt>
                <c:pt idx="6">
                  <c:v>264</c:v>
                </c:pt>
                <c:pt idx="7">
                  <c:v>1024</c:v>
                </c:pt>
                <c:pt idx="8">
                  <c:v>1591</c:v>
                </c:pt>
                <c:pt idx="9">
                  <c:v>2860</c:v>
                </c:pt>
                <c:pt idx="10">
                  <c:v>5071</c:v>
                </c:pt>
                <c:pt idx="11">
                  <c:v>6765</c:v>
                </c:pt>
                <c:pt idx="12">
                  <c:v>7695</c:v>
                </c:pt>
                <c:pt idx="13">
                  <c:v>8851</c:v>
                </c:pt>
                <c:pt idx="14">
                  <c:v>9821</c:v>
                </c:pt>
                <c:pt idx="15">
                  <c:v>10591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82-45D2-8AB3-00668AFC4C78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Denmark!$D$51:$AB$51</c:f>
              <c:numCache>
                <c:formatCode>General</c:formatCode>
                <c:ptCount val="25"/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32</c:v>
                </c:pt>
                <c:pt idx="9">
                  <c:v>90</c:v>
                </c:pt>
                <c:pt idx="10">
                  <c:v>203</c:v>
                </c:pt>
                <c:pt idx="11">
                  <c:v>320</c:v>
                </c:pt>
                <c:pt idx="12">
                  <c:v>370</c:v>
                </c:pt>
                <c:pt idx="13">
                  <c:v>434</c:v>
                </c:pt>
                <c:pt idx="14">
                  <c:v>503</c:v>
                </c:pt>
                <c:pt idx="15">
                  <c:v>537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82-45D2-8AB3-00668AFC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80014728928114753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Denmark!$A$7</c:f>
              <c:strCache>
                <c:ptCount val="1"/>
                <c:pt idx="0">
                  <c:v>Ansteckungen/ Woche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Denmark!$D$7:$AB$7</c:f>
              <c:numCache>
                <c:formatCode>#,##0</c:formatCode>
                <c:ptCount val="25"/>
                <c:pt idx="4">
                  <c:v>3</c:v>
                </c:pt>
                <c:pt idx="5">
                  <c:v>15</c:v>
                </c:pt>
                <c:pt idx="6">
                  <c:v>75</c:v>
                </c:pt>
                <c:pt idx="7">
                  <c:v>374.99908835013895</c:v>
                </c:pt>
                <c:pt idx="8">
                  <c:v>1124.9808545312496</c:v>
                </c:pt>
                <c:pt idx="9">
                  <c:v>1687.3440854359371</c:v>
                </c:pt>
                <c:pt idx="10">
                  <c:v>1686.9091461182818</c:v>
                </c:pt>
                <c:pt idx="11">
                  <c:v>1686.0128490105883</c:v>
                </c:pt>
                <c:pt idx="12">
                  <c:v>1347.7247251041929</c:v>
                </c:pt>
                <c:pt idx="13">
                  <c:v>1077.0173694668235</c:v>
                </c:pt>
                <c:pt idx="14">
                  <c:v>860.49675208291728</c:v>
                </c:pt>
                <c:pt idx="15">
                  <c:v>687.38467938754934</c:v>
                </c:pt>
                <c:pt idx="16">
                  <c:v>549.02206750331345</c:v>
                </c:pt>
                <c:pt idx="17">
                  <c:v>438.46132572070564</c:v>
                </c:pt>
                <c:pt idx="18">
                  <c:v>350.13383074577888</c:v>
                </c:pt>
                <c:pt idx="19">
                  <c:v>279.57989818577977</c:v>
                </c:pt>
                <c:pt idx="20">
                  <c:v>223.23028854881102</c:v>
                </c:pt>
                <c:pt idx="21">
                  <c:v>178.22990855807964</c:v>
                </c:pt>
                <c:pt idx="22">
                  <c:v>142.29587363646809</c:v>
                </c:pt>
                <c:pt idx="23">
                  <c:v>113.6034341456201</c:v>
                </c:pt>
                <c:pt idx="24">
                  <c:v>90.694422309376904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1-4899-B6C9-E1448BE74142}"/>
            </c:ext>
          </c:extLst>
        </c:ser>
        <c:ser>
          <c:idx val="1"/>
          <c:order val="1"/>
          <c:tx>
            <c:strRef>
              <c:f>Denmark!$A$12</c:f>
              <c:strCache>
                <c:ptCount val="1"/>
                <c:pt idx="0">
                  <c:v>Tote/Woche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Denmark!$D$12:$AB$12</c:f>
              <c:numCache>
                <c:formatCode>#,##0</c:formatCode>
                <c:ptCount val="25"/>
                <c:pt idx="5">
                  <c:v>0</c:v>
                </c:pt>
                <c:pt idx="6">
                  <c:v>0.89999999999999991</c:v>
                </c:pt>
                <c:pt idx="7">
                  <c:v>4.5</c:v>
                </c:pt>
                <c:pt idx="8">
                  <c:v>22.499945301008335</c:v>
                </c:pt>
                <c:pt idx="9">
                  <c:v>67.498851271874969</c:v>
                </c:pt>
                <c:pt idx="10">
                  <c:v>101.24064512615622</c:v>
                </c:pt>
                <c:pt idx="11">
                  <c:v>101.2145487670969</c:v>
                </c:pt>
                <c:pt idx="12">
                  <c:v>101.16077094063529</c:v>
                </c:pt>
                <c:pt idx="13">
                  <c:v>80.863483506251569</c:v>
                </c:pt>
                <c:pt idx="14">
                  <c:v>64.62104216800941</c:v>
                </c:pt>
                <c:pt idx="15">
                  <c:v>51.629805124975036</c:v>
                </c:pt>
                <c:pt idx="16">
                  <c:v>41.243080763252962</c:v>
                </c:pt>
                <c:pt idx="17">
                  <c:v>32.941324050198808</c:v>
                </c:pt>
                <c:pt idx="18">
                  <c:v>26.307679543242337</c:v>
                </c:pt>
                <c:pt idx="19">
                  <c:v>21.008029844746734</c:v>
                </c:pt>
                <c:pt idx="20">
                  <c:v>16.774793891146786</c:v>
                </c:pt>
                <c:pt idx="21">
                  <c:v>13.393817312928661</c:v>
                </c:pt>
                <c:pt idx="22">
                  <c:v>10.693794513484779</c:v>
                </c:pt>
                <c:pt idx="23">
                  <c:v>8.5377524181880844</c:v>
                </c:pt>
                <c:pt idx="24">
                  <c:v>6.8162060487372056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51-4899-B6C9-E1448BE74142}"/>
            </c:ext>
          </c:extLst>
        </c:ser>
        <c:ser>
          <c:idx val="2"/>
          <c:order val="2"/>
          <c:tx>
            <c:v>RD - Ansteckungen/Woche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Denmark!$D$50:$AB$50</c:f>
              <c:numCache>
                <c:formatCode>General</c:formatCode>
                <c:ptCount val="25"/>
                <c:pt idx="6">
                  <c:v>256</c:v>
                </c:pt>
                <c:pt idx="7">
                  <c:v>760</c:v>
                </c:pt>
                <c:pt idx="8">
                  <c:v>567</c:v>
                </c:pt>
                <c:pt idx="9">
                  <c:v>1269</c:v>
                </c:pt>
                <c:pt idx="10">
                  <c:v>2211</c:v>
                </c:pt>
                <c:pt idx="11">
                  <c:v>1694</c:v>
                </c:pt>
                <c:pt idx="12">
                  <c:v>930</c:v>
                </c:pt>
                <c:pt idx="13">
                  <c:v>1156</c:v>
                </c:pt>
                <c:pt idx="14">
                  <c:v>970</c:v>
                </c:pt>
                <c:pt idx="15">
                  <c:v>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51-4899-B6C9-E1448BE74142}"/>
            </c:ext>
          </c:extLst>
        </c:ser>
        <c:ser>
          <c:idx val="3"/>
          <c:order val="3"/>
          <c:tx>
            <c:v>RD - Tote/Woche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Denmark!$D$4:$AB$4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4</c:v>
                </c:pt>
                <c:pt idx="4">
                  <c:v>W 5</c:v>
                </c:pt>
                <c:pt idx="5">
                  <c:v>W 3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Denmark!$D$52:$AB$52</c:f>
              <c:numCache>
                <c:formatCode>General</c:formatCode>
                <c:ptCount val="25"/>
                <c:pt idx="6">
                  <c:v>0</c:v>
                </c:pt>
                <c:pt idx="7">
                  <c:v>4</c:v>
                </c:pt>
                <c:pt idx="8">
                  <c:v>28</c:v>
                </c:pt>
                <c:pt idx="9">
                  <c:v>58</c:v>
                </c:pt>
                <c:pt idx="10">
                  <c:v>113</c:v>
                </c:pt>
                <c:pt idx="11">
                  <c:v>117</c:v>
                </c:pt>
                <c:pt idx="12">
                  <c:v>50</c:v>
                </c:pt>
                <c:pt idx="13">
                  <c:v>64</c:v>
                </c:pt>
                <c:pt idx="14">
                  <c:v>69</c:v>
                </c:pt>
                <c:pt idx="15">
                  <c:v>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51-4899-B6C9-E1448BE74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089075404036034"/>
          <c:y val="4.7512421100352496E-2"/>
          <c:w val="0.2087756979095561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0056691631494"/>
          <c:y val="2.6213878982323552E-2"/>
          <c:w val="0.78594316736049019"/>
          <c:h val="0.91133741822001568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France!$A$6</c:f>
              <c:strCache>
                <c:ptCount val="1"/>
                <c:pt idx="0">
                  <c:v>Gesamt Angesteckte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France!$D$6:$AB$6</c:f>
              <c:numCache>
                <c:formatCode>#,##0</c:formatCode>
                <c:ptCount val="25"/>
                <c:pt idx="2">
                  <c:v>1.2</c:v>
                </c:pt>
                <c:pt idx="3">
                  <c:v>8.3999999999999986</c:v>
                </c:pt>
                <c:pt idx="4">
                  <c:v>51.599999999999994</c:v>
                </c:pt>
                <c:pt idx="5">
                  <c:v>310.79996823418264</c:v>
                </c:pt>
                <c:pt idx="6">
                  <c:v>1606.7986975963088</c:v>
                </c:pt>
                <c:pt idx="7">
                  <c:v>6142.7703459441009</c:v>
                </c:pt>
                <c:pt idx="8">
                  <c:v>19750.313357223084</c:v>
                </c:pt>
                <c:pt idx="9">
                  <c:v>46962.553488005171</c:v>
                </c:pt>
                <c:pt idx="10">
                  <c:v>74165.640015868397</c:v>
                </c:pt>
                <c:pt idx="11">
                  <c:v>98628.832524085199</c:v>
                </c:pt>
                <c:pt idx="12">
                  <c:v>118174.66050983602</c:v>
                </c:pt>
                <c:pt idx="13">
                  <c:v>131833.75185147804</c:v>
                </c:pt>
                <c:pt idx="14">
                  <c:v>141375.86818664699</c:v>
                </c:pt>
                <c:pt idx="15">
                  <c:v>148040.3496831113</c:v>
                </c:pt>
                <c:pt idx="16">
                  <c:v>152694.25229901544</c:v>
                </c:pt>
                <c:pt idx="17">
                  <c:v>155943.76925917272</c:v>
                </c:pt>
                <c:pt idx="18">
                  <c:v>158212.51496218418</c:v>
                </c:pt>
                <c:pt idx="19">
                  <c:v>159796.41853310476</c:v>
                </c:pt>
                <c:pt idx="20">
                  <c:v>160902.16314982867</c:v>
                </c:pt>
                <c:pt idx="21">
                  <c:v>161674.0776246638</c:v>
                </c:pt>
                <c:pt idx="22">
                  <c:v>162212.93686775889</c:v>
                </c:pt>
                <c:pt idx="23">
                  <c:v>162589.09959867806</c:v>
                </c:pt>
                <c:pt idx="24">
                  <c:v>162851.68597921412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DD-4DAD-8027-C9C82FF25E2D}"/>
            </c:ext>
          </c:extLst>
        </c:ser>
        <c:ser>
          <c:idx val="1"/>
          <c:order val="1"/>
          <c:tx>
            <c:strRef>
              <c:f>France!$A$13</c:f>
              <c:strCache>
                <c:ptCount val="1"/>
                <c:pt idx="0">
                  <c:v>Gesamte Tote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France!$D$13:$AB$13</c:f>
              <c:numCache>
                <c:formatCode>General</c:formatCode>
                <c:ptCount val="25"/>
                <c:pt idx="3" formatCode="#,##0">
                  <c:v>0</c:v>
                </c:pt>
                <c:pt idx="4" formatCode="#,##0">
                  <c:v>1.44</c:v>
                </c:pt>
                <c:pt idx="5" formatCode="#,##0">
                  <c:v>10.079999999999998</c:v>
                </c:pt>
                <c:pt idx="6" formatCode="#,##0">
                  <c:v>61.919993646836524</c:v>
                </c:pt>
                <c:pt idx="7" formatCode="#,##0">
                  <c:v>321.11973951926177</c:v>
                </c:pt>
                <c:pt idx="8" formatCode="#,##0">
                  <c:v>1228.3140691888202</c:v>
                </c:pt>
                <c:pt idx="9" formatCode="#,##0">
                  <c:v>3949.8226714446173</c:v>
                </c:pt>
                <c:pt idx="10" formatCode="#,##0">
                  <c:v>9392.270697601034</c:v>
                </c:pt>
                <c:pt idx="11" formatCode="#,##0">
                  <c:v>14832.888003173679</c:v>
                </c:pt>
                <c:pt idx="12" formatCode="#,##0">
                  <c:v>19725.52650481704</c:v>
                </c:pt>
                <c:pt idx="13" formatCode="#,##0">
                  <c:v>23634.692101967205</c:v>
                </c:pt>
                <c:pt idx="14" formatCode="#,##0">
                  <c:v>26366.510370295608</c:v>
                </c:pt>
                <c:pt idx="15" formatCode="#,##0">
                  <c:v>28274.933637329399</c:v>
                </c:pt>
                <c:pt idx="16" formatCode="#,##0">
                  <c:v>29607.82993662226</c:v>
                </c:pt>
                <c:pt idx="17" formatCode="#,##0">
                  <c:v>30538.610459803087</c:v>
                </c:pt>
                <c:pt idx="18" formatCode="#,##0">
                  <c:v>31188.513851834545</c:v>
                </c:pt>
                <c:pt idx="19" formatCode="#,##0">
                  <c:v>31642.262992436838</c:v>
                </c:pt>
                <c:pt idx="20" formatCode="#,##0">
                  <c:v>31959.043706620956</c:v>
                </c:pt>
                <c:pt idx="21" formatCode="#,##0">
                  <c:v>32180.192629965739</c:v>
                </c:pt>
                <c:pt idx="22" formatCode="#,##0">
                  <c:v>32334.575524932763</c:v>
                </c:pt>
                <c:pt idx="23" formatCode="#,##0">
                  <c:v>32442.347373551784</c:v>
                </c:pt>
                <c:pt idx="24" formatCode="#,##0">
                  <c:v>32517.579919735617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DD-4DAD-8027-C9C82FF25E2D}"/>
            </c:ext>
          </c:extLst>
        </c:ser>
        <c:ser>
          <c:idx val="2"/>
          <c:order val="2"/>
          <c:tx>
            <c:v>RD - Ges. Angesteckte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France!$D$49:$AB$49</c:f>
              <c:numCache>
                <c:formatCode>General</c:formatCode>
                <c:ptCount val="25"/>
                <c:pt idx="5">
                  <c:v>200</c:v>
                </c:pt>
                <c:pt idx="6">
                  <c:v>1772</c:v>
                </c:pt>
                <c:pt idx="7">
                  <c:v>7718</c:v>
                </c:pt>
                <c:pt idx="8">
                  <c:v>22290</c:v>
                </c:pt>
                <c:pt idx="9">
                  <c:v>52116</c:v>
                </c:pt>
                <c:pt idx="10">
                  <c:v>78155</c:v>
                </c:pt>
                <c:pt idx="11">
                  <c:v>103561</c:v>
                </c:pt>
                <c:pt idx="12">
                  <c:v>117312</c:v>
                </c:pt>
                <c:pt idx="13">
                  <c:v>126835</c:v>
                </c:pt>
                <c:pt idx="14">
                  <c:v>132967</c:v>
                </c:pt>
                <c:pt idx="15">
                  <c:v>140227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DD-4DAD-8027-C9C82FF25E2D}"/>
            </c:ext>
          </c:extLst>
        </c:ser>
        <c:ser>
          <c:idx val="3"/>
          <c:order val="3"/>
          <c:tx>
            <c:v>RD - Ges. Tote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France!$D$4:$AB$4</c:f>
              <c:strCache>
                <c:ptCount val="25"/>
                <c:pt idx="0">
                  <c:v>W 1</c:v>
                </c:pt>
                <c:pt idx="1">
                  <c:v>W 2</c:v>
                </c:pt>
                <c:pt idx="2">
                  <c:v>W 3</c:v>
                </c:pt>
                <c:pt idx="3">
                  <c:v>W 3</c:v>
                </c:pt>
                <c:pt idx="4">
                  <c:v>W 5</c:v>
                </c:pt>
                <c:pt idx="5">
                  <c:v>W 6</c:v>
                </c:pt>
                <c:pt idx="6">
                  <c:v>W 7</c:v>
                </c:pt>
                <c:pt idx="7">
                  <c:v>W 8</c:v>
                </c:pt>
                <c:pt idx="8">
                  <c:v>W 9</c:v>
                </c:pt>
                <c:pt idx="9">
                  <c:v>W 10</c:v>
                </c:pt>
                <c:pt idx="10">
                  <c:v>W 11</c:v>
                </c:pt>
                <c:pt idx="11">
                  <c:v>W 12</c:v>
                </c:pt>
                <c:pt idx="12">
                  <c:v>W 13</c:v>
                </c:pt>
                <c:pt idx="13">
                  <c:v>W 14</c:v>
                </c:pt>
                <c:pt idx="14">
                  <c:v>W 15</c:v>
                </c:pt>
                <c:pt idx="15">
                  <c:v>W 16</c:v>
                </c:pt>
                <c:pt idx="16">
                  <c:v>W 17</c:v>
                </c:pt>
                <c:pt idx="17">
                  <c:v>W 18</c:v>
                </c:pt>
                <c:pt idx="18">
                  <c:v>W 19</c:v>
                </c:pt>
                <c:pt idx="19">
                  <c:v>W 20</c:v>
                </c:pt>
                <c:pt idx="20">
                  <c:v>W 21</c:v>
                </c:pt>
                <c:pt idx="21">
                  <c:v>W 22</c:v>
                </c:pt>
                <c:pt idx="22">
                  <c:v>W 23</c:v>
                </c:pt>
                <c:pt idx="23">
                  <c:v>W 24</c:v>
                </c:pt>
                <c:pt idx="24">
                  <c:v>W 25</c:v>
                </c:pt>
              </c:strCache>
            </c:strRef>
          </c:xVal>
          <c:yVal>
            <c:numRef>
              <c:f>France!$D$51:$AB$51</c:f>
              <c:numCache>
                <c:formatCode>General</c:formatCode>
                <c:ptCount val="25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32</c:v>
                </c:pt>
                <c:pt idx="7">
                  <c:v>174</c:v>
                </c:pt>
                <c:pt idx="8">
                  <c:v>1099</c:v>
                </c:pt>
                <c:pt idx="9">
                  <c:v>3522</c:v>
                </c:pt>
                <c:pt idx="10">
                  <c:v>10327</c:v>
                </c:pt>
                <c:pt idx="11">
                  <c:v>15718</c:v>
                </c:pt>
                <c:pt idx="12">
                  <c:v>20795</c:v>
                </c:pt>
                <c:pt idx="13">
                  <c:v>23659</c:v>
                </c:pt>
                <c:pt idx="14">
                  <c:v>25531</c:v>
                </c:pt>
                <c:pt idx="15">
                  <c:v>26991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DD-4DAD-8027-C9C82FF2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62432"/>
        <c:axId val="299361120"/>
      </c:scatterChart>
      <c:valAx>
        <c:axId val="299362432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Wochen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1120"/>
        <c:crosses val="autoZero"/>
        <c:crossBetween val="midCat"/>
      </c:valAx>
      <c:valAx>
        <c:axId val="299361120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Anzahl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9936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86549117258"/>
          <c:y val="5.7044740730288333E-2"/>
          <c:w val="0.17955294049782239"/>
          <c:h val="0.160859019619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17</xdr:row>
      <xdr:rowOff>23812</xdr:rowOff>
    </xdr:from>
    <xdr:to>
      <xdr:col>14</xdr:col>
      <xdr:colOff>638174</xdr:colOff>
      <xdr:row>45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7823E30-C64C-4103-9DDA-0D04A8842D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17</xdr:row>
      <xdr:rowOff>0</xdr:rowOff>
    </xdr:from>
    <xdr:to>
      <xdr:col>25</xdr:col>
      <xdr:colOff>628650</xdr:colOff>
      <xdr:row>44</xdr:row>
      <xdr:rowOff>185738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D048F69-E5C0-4701-A8D2-0BD5B62C8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17</xdr:row>
      <xdr:rowOff>4762</xdr:rowOff>
    </xdr:from>
    <xdr:to>
      <xdr:col>13</xdr:col>
      <xdr:colOff>685799</xdr:colOff>
      <xdr:row>45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EBDDBEB-D615-4FB3-86A1-EC593A5D4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17</xdr:row>
      <xdr:rowOff>19050</xdr:rowOff>
    </xdr:from>
    <xdr:to>
      <xdr:col>24</xdr:col>
      <xdr:colOff>647700</xdr:colOff>
      <xdr:row>45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FCC9C0-3F28-4272-8EA7-C93642EFE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17</xdr:row>
      <xdr:rowOff>23812</xdr:rowOff>
    </xdr:from>
    <xdr:to>
      <xdr:col>14</xdr:col>
      <xdr:colOff>638174</xdr:colOff>
      <xdr:row>45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78B3C50-B05E-4EDD-BB3C-4BF4D05B0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17</xdr:row>
      <xdr:rowOff>0</xdr:rowOff>
    </xdr:from>
    <xdr:to>
      <xdr:col>25</xdr:col>
      <xdr:colOff>628650</xdr:colOff>
      <xdr:row>44</xdr:row>
      <xdr:rowOff>185738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B69B59B-072C-466F-A32C-48B7D3F2C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18</xdr:row>
      <xdr:rowOff>4762</xdr:rowOff>
    </xdr:from>
    <xdr:to>
      <xdr:col>13</xdr:col>
      <xdr:colOff>685799</xdr:colOff>
      <xdr:row>46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57DC21-5B06-4080-9865-22846B4F1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18</xdr:row>
      <xdr:rowOff>19050</xdr:rowOff>
    </xdr:from>
    <xdr:to>
      <xdr:col>24</xdr:col>
      <xdr:colOff>647700</xdr:colOff>
      <xdr:row>46</xdr:row>
      <xdr:rowOff>14288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6EF79DD-C939-4D73-A018-46C8A9EA9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17</xdr:row>
      <xdr:rowOff>23812</xdr:rowOff>
    </xdr:from>
    <xdr:to>
      <xdr:col>14</xdr:col>
      <xdr:colOff>638174</xdr:colOff>
      <xdr:row>45</xdr:row>
      <xdr:rowOff>19050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4C5EBA-505C-4ADA-8013-1F5FCB289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17</xdr:row>
      <xdr:rowOff>0</xdr:rowOff>
    </xdr:from>
    <xdr:to>
      <xdr:col>25</xdr:col>
      <xdr:colOff>628650</xdr:colOff>
      <xdr:row>44</xdr:row>
      <xdr:rowOff>185738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81B7DB9-E923-45C3-B7FA-0E402CC7A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17</xdr:row>
      <xdr:rowOff>23812</xdr:rowOff>
    </xdr:from>
    <xdr:to>
      <xdr:col>14</xdr:col>
      <xdr:colOff>647699</xdr:colOff>
      <xdr:row>45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1134707-7D19-4D42-90B7-C15F10F5D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17</xdr:row>
      <xdr:rowOff>9525</xdr:rowOff>
    </xdr:from>
    <xdr:to>
      <xdr:col>25</xdr:col>
      <xdr:colOff>619125</xdr:colOff>
      <xdr:row>45</xdr:row>
      <xdr:rowOff>4763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AACCA0E-218F-4D36-8CFD-065D77F2D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16</xdr:row>
      <xdr:rowOff>185737</xdr:rowOff>
    </xdr:from>
    <xdr:to>
      <xdr:col>15</xdr:col>
      <xdr:colOff>666749</xdr:colOff>
      <xdr:row>44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E050B4-E679-40FA-A3CF-F780F3911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76200</xdr:colOff>
      <xdr:row>17</xdr:row>
      <xdr:rowOff>19050</xdr:rowOff>
    </xdr:from>
    <xdr:to>
      <xdr:col>26</xdr:col>
      <xdr:colOff>590550</xdr:colOff>
      <xdr:row>45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C9C9A81-6FBD-410A-BFB7-6719636FA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17</xdr:row>
      <xdr:rowOff>52387</xdr:rowOff>
    </xdr:from>
    <xdr:to>
      <xdr:col>14</xdr:col>
      <xdr:colOff>676274</xdr:colOff>
      <xdr:row>45</xdr:row>
      <xdr:rowOff>47625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54EC4C-1124-4967-A84A-C335377B5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17</xdr:row>
      <xdr:rowOff>19050</xdr:rowOff>
    </xdr:from>
    <xdr:to>
      <xdr:col>25</xdr:col>
      <xdr:colOff>628650</xdr:colOff>
      <xdr:row>45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9A123EF-1736-40C1-A32C-72D3DF358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17</xdr:row>
      <xdr:rowOff>4762</xdr:rowOff>
    </xdr:from>
    <xdr:to>
      <xdr:col>13</xdr:col>
      <xdr:colOff>685799</xdr:colOff>
      <xdr:row>45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A618A99-94CA-4910-A8FC-683C41836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17</xdr:row>
      <xdr:rowOff>19050</xdr:rowOff>
    </xdr:from>
    <xdr:to>
      <xdr:col>24</xdr:col>
      <xdr:colOff>647700</xdr:colOff>
      <xdr:row>45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E64E0E4-F5C2-44C1-B486-150431AF0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17</xdr:row>
      <xdr:rowOff>57150</xdr:rowOff>
    </xdr:from>
    <xdr:to>
      <xdr:col>14</xdr:col>
      <xdr:colOff>685799</xdr:colOff>
      <xdr:row>45</xdr:row>
      <xdr:rowOff>52388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821A183-DA95-4CDD-BF46-C2ECF9B2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</xdr:colOff>
      <xdr:row>17</xdr:row>
      <xdr:rowOff>28575</xdr:rowOff>
    </xdr:from>
    <xdr:to>
      <xdr:col>25</xdr:col>
      <xdr:colOff>600075</xdr:colOff>
      <xdr:row>45</xdr:row>
      <xdr:rowOff>23813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113D5A0-ED7C-4862-8108-1ABE1FDE6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17</xdr:row>
      <xdr:rowOff>4762</xdr:rowOff>
    </xdr:from>
    <xdr:to>
      <xdr:col>13</xdr:col>
      <xdr:colOff>685799</xdr:colOff>
      <xdr:row>45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BDB3B12-DA9A-41FA-BFFD-33B0DC5C5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38100</xdr:colOff>
      <xdr:row>17</xdr:row>
      <xdr:rowOff>19050</xdr:rowOff>
    </xdr:from>
    <xdr:to>
      <xdr:col>24</xdr:col>
      <xdr:colOff>647700</xdr:colOff>
      <xdr:row>45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84B12EA-6182-47CF-B64D-C50E7890B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B4F9-97E3-4759-8F72-3DFF66BC0982}">
  <dimension ref="A1:AB55"/>
  <sheetViews>
    <sheetView workbookViewId="0">
      <selection activeCell="O17" sqref="O17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F5+F7+F13+F15</f>
        <v>83000000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83000000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83000000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36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16" t="s">
        <v>17</v>
      </c>
      <c r="N4" s="16" t="s">
        <v>18</v>
      </c>
      <c r="O4" s="16" t="s">
        <v>19</v>
      </c>
      <c r="P4" s="16" t="s">
        <v>20</v>
      </c>
      <c r="Q4" s="16" t="s">
        <v>21</v>
      </c>
      <c r="R4" s="16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36" t="s">
        <v>32</v>
      </c>
    </row>
    <row r="5" spans="1:28" x14ac:dyDescent="0.25">
      <c r="A5" s="6" t="s">
        <v>67</v>
      </c>
      <c r="B5" s="7"/>
      <c r="C5" s="2"/>
      <c r="D5" s="17">
        <f t="shared" ref="D5:E5" si="0">IF(Ges_Bev-D15-D6-D13&lt;0,0,Ges_Bev-D15-D6-D13)</f>
        <v>83000000</v>
      </c>
      <c r="E5" s="17">
        <f t="shared" si="0"/>
        <v>82999999.870000005</v>
      </c>
      <c r="F5" s="33">
        <f t="shared" ref="F5:AB5" si="1">IF(Ges_Bev-F15-F13-F7&lt;0,0,Ges_Bev-F15-F13-F7)</f>
        <v>82999999.219999999</v>
      </c>
      <c r="G5" s="33">
        <f t="shared" si="1"/>
        <v>82999994.539999992</v>
      </c>
      <c r="H5" s="33">
        <f t="shared" si="1"/>
        <v>82999966.460000247</v>
      </c>
      <c r="I5" s="33">
        <f t="shared" si="1"/>
        <v>82999797.980012417</v>
      </c>
      <c r="J5" s="33">
        <f t="shared" si="1"/>
        <v>82998787.100477532</v>
      </c>
      <c r="K5" s="33">
        <f t="shared" si="1"/>
        <v>82993732.714613438</v>
      </c>
      <c r="L5" s="33">
        <f t="shared" si="1"/>
        <v>82973515.454800665</v>
      </c>
      <c r="M5" s="33">
        <f t="shared" si="1"/>
        <v>82939148.605135605</v>
      </c>
      <c r="N5" s="33">
        <f t="shared" si="1"/>
        <v>82901356.655702382</v>
      </c>
      <c r="O5" s="33">
        <f t="shared" si="1"/>
        <v>82867367.851791412</v>
      </c>
      <c r="P5" s="33">
        <f t="shared" si="1"/>
        <v>82843602.846778736</v>
      </c>
      <c r="Q5" s="33">
        <f t="shared" si="1"/>
        <v>82826992.87204808</v>
      </c>
      <c r="R5" s="33">
        <f t="shared" si="1"/>
        <v>82815386.927940398</v>
      </c>
      <c r="S5" s="33">
        <f t="shared" si="1"/>
        <v>82807279.027516529</v>
      </c>
      <c r="T5" s="33">
        <f t="shared" si="1"/>
        <v>82801615.618349791</v>
      </c>
      <c r="U5" s="33">
        <f t="shared" si="1"/>
        <v>82797660.070219532</v>
      </c>
      <c r="V5" s="33">
        <f t="shared" si="1"/>
        <v>82794897.540826038</v>
      </c>
      <c r="W5" s="33">
        <f t="shared" si="1"/>
        <v>82792968.29647924</v>
      </c>
      <c r="X5" s="33">
        <f t="shared" si="1"/>
        <v>82791621.029508799</v>
      </c>
      <c r="Y5" s="33">
        <f t="shared" si="1"/>
        <v>82790680.201191843</v>
      </c>
      <c r="Z5" s="33">
        <f t="shared" si="1"/>
        <v>82790023.20883435</v>
      </c>
      <c r="AA5" s="33">
        <f t="shared" si="1"/>
        <v>82789564.427732393</v>
      </c>
      <c r="AB5" s="33">
        <f t="shared" si="1"/>
        <v>82789244.060996488</v>
      </c>
    </row>
    <row r="6" spans="1:28" x14ac:dyDescent="0.25">
      <c r="A6" s="6" t="s">
        <v>6</v>
      </c>
      <c r="B6" s="7"/>
      <c r="C6" s="2"/>
      <c r="D6" s="17"/>
      <c r="E6" s="17">
        <f>D6+E7</f>
        <v>0.13</v>
      </c>
      <c r="F6" s="40">
        <f t="shared" ref="F6:G6" si="2">E6+F7</f>
        <v>0.91</v>
      </c>
      <c r="G6" s="18">
        <f t="shared" si="2"/>
        <v>5.59</v>
      </c>
      <c r="H6" s="18">
        <f t="shared" ref="H6" si="3">G6+H7</f>
        <v>33.669999746671024</v>
      </c>
      <c r="I6" s="18">
        <f t="shared" ref="I6" si="4">H6+I7</f>
        <v>202.14998758687716</v>
      </c>
      <c r="J6" s="18">
        <f t="shared" ref="J6" si="5">I6+J7</f>
        <v>1213.0295224741067</v>
      </c>
      <c r="K6" s="18">
        <f t="shared" ref="K6" si="6">J6+K7</f>
        <v>6267.4153865751287</v>
      </c>
      <c r="L6" s="18">
        <f t="shared" ref="L6" si="7">K6+L7</f>
        <v>26484.675199337562</v>
      </c>
      <c r="M6" s="18">
        <f t="shared" ref="M6" si="8">L6+M7</f>
        <v>60851.524864402032</v>
      </c>
      <c r="N6" s="18">
        <f t="shared" ref="N6" si="9">M6+N7</f>
        <v>98643.474297603098</v>
      </c>
      <c r="O6" s="18">
        <f t="shared" ref="O6" si="10">N6+O7</f>
        <v>132632.27820859433</v>
      </c>
      <c r="P6" s="18">
        <f t="shared" ref="P6" si="11">O6+P7</f>
        <v>156397.28322127325</v>
      </c>
      <c r="Q6" s="18">
        <f t="shared" ref="Q6" si="12">P6+Q7</f>
        <v>173007.25795191657</v>
      </c>
      <c r="R6" s="18">
        <f t="shared" ref="R6" si="13">Q6+R7</f>
        <v>184613.20205959171</v>
      </c>
      <c r="S6" s="18">
        <f t="shared" ref="S6" si="14">R6+S7</f>
        <v>192721.10248345445</v>
      </c>
      <c r="T6" s="18">
        <f t="shared" ref="T6" si="15">S6+T7</f>
        <v>198384.5116502069</v>
      </c>
      <c r="U6" s="18">
        <f t="shared" ref="U6" si="16">T6+U7</f>
        <v>202340.05978046291</v>
      </c>
      <c r="V6" s="18">
        <f t="shared" ref="V6" si="17">U6+V7</f>
        <v>205102.58917397651</v>
      </c>
      <c r="W6" s="18">
        <f t="shared" ref="W6" si="18">V6+W7</f>
        <v>207031.83352076539</v>
      </c>
      <c r="X6" s="18">
        <f t="shared" ref="X6" si="19">W6+X7</f>
        <v>208379.10049119714</v>
      </c>
      <c r="Y6" s="18">
        <f t="shared" ref="Y6" si="20">X6+Y7</f>
        <v>209319.92880815588</v>
      </c>
      <c r="Z6" s="18">
        <f t="shared" ref="Z6" si="21">Y6+Z7</f>
        <v>209976.92116565161</v>
      </c>
      <c r="AA6" s="18">
        <f t="shared" ref="AA6" si="22">Z6+AA7</f>
        <v>210435.70226760302</v>
      </c>
      <c r="AB6" s="18">
        <f t="shared" ref="AB6" si="23">AA6+AB7</f>
        <v>210756.06900350825</v>
      </c>
    </row>
    <row r="7" spans="1:28" x14ac:dyDescent="0.25">
      <c r="A7" s="6" t="s">
        <v>62</v>
      </c>
      <c r="B7" s="7"/>
      <c r="C7" s="2"/>
      <c r="D7" s="17"/>
      <c r="E7" s="41">
        <v>0.13</v>
      </c>
      <c r="F7" s="40">
        <f t="shared" ref="F7:G7" si="24">IF((E7*E16*E5/(E5+E15))&gt;E5,E5,(E7*E16*E5/(E5+E15)))</f>
        <v>0.78</v>
      </c>
      <c r="G7" s="18">
        <f t="shared" si="24"/>
        <v>4.68</v>
      </c>
      <c r="H7" s="18">
        <f t="shared" ref="H7:AB7" si="25">IF((G7*G16*G5/(G5+G15))&gt;G5,G5,(G7*G16*G5/(G5+G15)))</f>
        <v>28.079999746671021</v>
      </c>
      <c r="I7" s="18">
        <f t="shared" si="25"/>
        <v>168.47998784020612</v>
      </c>
      <c r="J7" s="18">
        <f t="shared" si="25"/>
        <v>1010.8795348872296</v>
      </c>
      <c r="K7" s="18">
        <f t="shared" si="25"/>
        <v>5054.385864101022</v>
      </c>
      <c r="L7" s="18">
        <f t="shared" si="25"/>
        <v>20217.259812762433</v>
      </c>
      <c r="M7" s="18">
        <f t="shared" si="25"/>
        <v>34366.849665064467</v>
      </c>
      <c r="N7" s="18">
        <f t="shared" si="25"/>
        <v>37791.949433201058</v>
      </c>
      <c r="O7" s="18">
        <f t="shared" si="25"/>
        <v>33988.803910991242</v>
      </c>
      <c r="P7" s="18">
        <f t="shared" si="25"/>
        <v>23765.005012678914</v>
      </c>
      <c r="Q7" s="18">
        <f t="shared" si="25"/>
        <v>16609.974730643338</v>
      </c>
      <c r="R7" s="18">
        <f t="shared" si="25"/>
        <v>11605.944107675125</v>
      </c>
      <c r="S7" s="18">
        <f t="shared" si="25"/>
        <v>8107.9004238627458</v>
      </c>
      <c r="T7" s="18">
        <f t="shared" si="25"/>
        <v>5663.4091667524472</v>
      </c>
      <c r="U7" s="18">
        <f t="shared" si="25"/>
        <v>3955.5481302559942</v>
      </c>
      <c r="V7" s="18">
        <f t="shared" si="25"/>
        <v>2762.5293935135901</v>
      </c>
      <c r="W7" s="18">
        <f t="shared" si="25"/>
        <v>1929.2443467888697</v>
      </c>
      <c r="X7" s="18">
        <f t="shared" si="25"/>
        <v>1347.2669704317489</v>
      </c>
      <c r="Y7" s="18">
        <f t="shared" si="25"/>
        <v>940.82831695873915</v>
      </c>
      <c r="Z7" s="18">
        <f t="shared" si="25"/>
        <v>656.99235749574143</v>
      </c>
      <c r="AA7" s="18">
        <f t="shared" si="25"/>
        <v>458.78110195139158</v>
      </c>
      <c r="AB7" s="18">
        <f t="shared" si="25"/>
        <v>320.36673590522588</v>
      </c>
    </row>
    <row r="8" spans="1:28" x14ac:dyDescent="0.25">
      <c r="A8" s="8" t="s">
        <v>1</v>
      </c>
      <c r="B8" s="9">
        <f>1-mittlere_F-schwere_F</f>
        <v>0.79999999999999993</v>
      </c>
      <c r="C8" s="2"/>
      <c r="D8" s="18"/>
      <c r="E8" s="18"/>
      <c r="F8" s="40">
        <f t="shared" ref="F8:AB8" si="26">F$7*leichte_F</f>
        <v>0.624</v>
      </c>
      <c r="G8" s="18">
        <f t="shared" si="26"/>
        <v>3.7439999999999993</v>
      </c>
      <c r="H8" s="18">
        <f t="shared" si="26"/>
        <v>22.463999797336815</v>
      </c>
      <c r="I8" s="18">
        <f t="shared" si="26"/>
        <v>134.78399027216489</v>
      </c>
      <c r="J8" s="18">
        <f t="shared" si="26"/>
        <v>808.70362790978368</v>
      </c>
      <c r="K8" s="18">
        <f t="shared" si="26"/>
        <v>4043.5086912808174</v>
      </c>
      <c r="L8" s="18">
        <f t="shared" si="26"/>
        <v>16173.807850209945</v>
      </c>
      <c r="M8" s="18">
        <f t="shared" si="26"/>
        <v>27493.479732051572</v>
      </c>
      <c r="N8" s="18">
        <f t="shared" si="26"/>
        <v>30233.559546560846</v>
      </c>
      <c r="O8" s="18">
        <f t="shared" si="26"/>
        <v>27191.043128792993</v>
      </c>
      <c r="P8" s="18">
        <f t="shared" si="26"/>
        <v>19012.00401014313</v>
      </c>
      <c r="Q8" s="18">
        <f t="shared" si="26"/>
        <v>13287.97978451467</v>
      </c>
      <c r="R8" s="18">
        <f t="shared" si="26"/>
        <v>9284.7552861400982</v>
      </c>
      <c r="S8" s="18">
        <f t="shared" si="26"/>
        <v>6486.3203390901963</v>
      </c>
      <c r="T8" s="18">
        <f t="shared" si="26"/>
        <v>4530.7273334019574</v>
      </c>
      <c r="U8" s="18">
        <f t="shared" si="26"/>
        <v>3164.4385042047952</v>
      </c>
      <c r="V8" s="18">
        <f t="shared" si="26"/>
        <v>2210.0235148108718</v>
      </c>
      <c r="W8" s="18">
        <f t="shared" si="26"/>
        <v>1543.3954774310957</v>
      </c>
      <c r="X8" s="18">
        <f t="shared" si="26"/>
        <v>1077.813576345399</v>
      </c>
      <c r="Y8" s="18">
        <f t="shared" si="26"/>
        <v>752.66265356699125</v>
      </c>
      <c r="Z8" s="18">
        <f t="shared" si="26"/>
        <v>525.59388599659314</v>
      </c>
      <c r="AA8" s="18">
        <f t="shared" si="26"/>
        <v>367.0248815611132</v>
      </c>
      <c r="AB8" s="18">
        <f t="shared" si="26"/>
        <v>256.29338872418066</v>
      </c>
    </row>
    <row r="9" spans="1:28" x14ac:dyDescent="0.25">
      <c r="A9" s="8" t="s">
        <v>2</v>
      </c>
      <c r="B9" s="38">
        <f>0.2-schwere_F</f>
        <v>0.16</v>
      </c>
      <c r="C9" s="2"/>
      <c r="D9" s="18"/>
      <c r="E9" s="18"/>
      <c r="F9" s="40">
        <f t="shared" ref="F9:AB9" si="27">F$7*mittlere_F</f>
        <v>0.12480000000000001</v>
      </c>
      <c r="G9" s="18">
        <f t="shared" si="27"/>
        <v>0.74880000000000002</v>
      </c>
      <c r="H9" s="18">
        <f t="shared" si="27"/>
        <v>4.4927999594673631</v>
      </c>
      <c r="I9" s="18">
        <f t="shared" si="27"/>
        <v>26.95679805443298</v>
      </c>
      <c r="J9" s="18">
        <f t="shared" si="27"/>
        <v>161.74072558195675</v>
      </c>
      <c r="K9" s="18">
        <f t="shared" si="27"/>
        <v>808.70173825616348</v>
      </c>
      <c r="L9" s="18">
        <f t="shared" si="27"/>
        <v>3234.7615700419892</v>
      </c>
      <c r="M9" s="18">
        <f t="shared" si="27"/>
        <v>5498.6959464103147</v>
      </c>
      <c r="N9" s="18">
        <f t="shared" si="27"/>
        <v>6046.7119093121692</v>
      </c>
      <c r="O9" s="18">
        <f t="shared" si="27"/>
        <v>5438.2086257585988</v>
      </c>
      <c r="P9" s="18">
        <f t="shared" si="27"/>
        <v>3802.4008020286265</v>
      </c>
      <c r="Q9" s="18">
        <f t="shared" si="27"/>
        <v>2657.5959569029342</v>
      </c>
      <c r="R9" s="18">
        <f t="shared" si="27"/>
        <v>1856.9510572280199</v>
      </c>
      <c r="S9" s="18">
        <f t="shared" si="27"/>
        <v>1297.2640678180394</v>
      </c>
      <c r="T9" s="18">
        <f t="shared" si="27"/>
        <v>906.14546668039156</v>
      </c>
      <c r="U9" s="18">
        <f t="shared" si="27"/>
        <v>632.88770084095904</v>
      </c>
      <c r="V9" s="18">
        <f t="shared" si="27"/>
        <v>442.00470296217441</v>
      </c>
      <c r="W9" s="18">
        <f t="shared" si="27"/>
        <v>308.67909548621918</v>
      </c>
      <c r="X9" s="18">
        <f t="shared" si="27"/>
        <v>215.56271526907983</v>
      </c>
      <c r="Y9" s="18">
        <f t="shared" si="27"/>
        <v>150.53253071339827</v>
      </c>
      <c r="Z9" s="18">
        <f t="shared" si="27"/>
        <v>105.11877719931863</v>
      </c>
      <c r="AA9" s="18">
        <f t="shared" si="27"/>
        <v>73.404976312222658</v>
      </c>
      <c r="AB9" s="18">
        <f t="shared" si="27"/>
        <v>51.258677744836142</v>
      </c>
    </row>
    <row r="10" spans="1:28" x14ac:dyDescent="0.25">
      <c r="A10" s="8" t="s">
        <v>3</v>
      </c>
      <c r="B10" s="10">
        <v>0.04</v>
      </c>
      <c r="C10" s="2"/>
      <c r="D10" s="18"/>
      <c r="E10" s="18"/>
      <c r="F10" s="40">
        <f t="shared" ref="F10:AB10" si="28">F$7*schwere_F</f>
        <v>3.1200000000000002E-2</v>
      </c>
      <c r="G10" s="18">
        <f t="shared" si="28"/>
        <v>0.18720000000000001</v>
      </c>
      <c r="H10" s="18">
        <f t="shared" si="28"/>
        <v>1.1231999898668408</v>
      </c>
      <c r="I10" s="18">
        <f t="shared" si="28"/>
        <v>6.739199513608245</v>
      </c>
      <c r="J10" s="18">
        <f t="shared" si="28"/>
        <v>40.435181395489188</v>
      </c>
      <c r="K10" s="18">
        <f t="shared" si="28"/>
        <v>202.17543456404087</v>
      </c>
      <c r="L10" s="18">
        <f t="shared" si="28"/>
        <v>808.6903925104973</v>
      </c>
      <c r="M10" s="18">
        <f t="shared" si="28"/>
        <v>1374.6739866025787</v>
      </c>
      <c r="N10" s="18">
        <f t="shared" si="28"/>
        <v>1511.6779773280423</v>
      </c>
      <c r="O10" s="18">
        <f t="shared" si="28"/>
        <v>1359.5521564396497</v>
      </c>
      <c r="P10" s="18">
        <f t="shared" si="28"/>
        <v>950.60020050715661</v>
      </c>
      <c r="Q10" s="18">
        <f t="shared" si="28"/>
        <v>664.39898922573354</v>
      </c>
      <c r="R10" s="18">
        <f t="shared" si="28"/>
        <v>464.23776430700497</v>
      </c>
      <c r="S10" s="18">
        <f t="shared" si="28"/>
        <v>324.31601695450985</v>
      </c>
      <c r="T10" s="18">
        <f t="shared" si="28"/>
        <v>226.53636667009789</v>
      </c>
      <c r="U10" s="18">
        <f t="shared" si="28"/>
        <v>158.22192521023976</v>
      </c>
      <c r="V10" s="18">
        <f t="shared" si="28"/>
        <v>110.5011757405436</v>
      </c>
      <c r="W10" s="18">
        <f t="shared" si="28"/>
        <v>77.169773871554796</v>
      </c>
      <c r="X10" s="18">
        <f t="shared" si="28"/>
        <v>53.890678817269958</v>
      </c>
      <c r="Y10" s="18">
        <f t="shared" si="28"/>
        <v>37.633132678349568</v>
      </c>
      <c r="Z10" s="18">
        <f t="shared" si="28"/>
        <v>26.279694299829657</v>
      </c>
      <c r="AA10" s="18">
        <f t="shared" si="28"/>
        <v>18.351244078055664</v>
      </c>
      <c r="AB10" s="18">
        <f t="shared" si="28"/>
        <v>12.814669436209035</v>
      </c>
    </row>
    <row r="11" spans="1:28" x14ac:dyDescent="0.25">
      <c r="A11" s="8" t="s">
        <v>64</v>
      </c>
      <c r="B11" s="11" t="s">
        <v>75</v>
      </c>
      <c r="C11" s="2"/>
      <c r="D11" s="18"/>
      <c r="E11" s="31">
        <v>0</v>
      </c>
      <c r="F11" s="19">
        <f t="shared" ref="F11:G11" si="29">E11</f>
        <v>0</v>
      </c>
      <c r="G11" s="19">
        <f t="shared" si="29"/>
        <v>0</v>
      </c>
      <c r="H11" s="19">
        <f t="shared" ref="H11" si="30">G11</f>
        <v>0</v>
      </c>
      <c r="I11" s="19">
        <f t="shared" ref="I11" si="31">H11</f>
        <v>0</v>
      </c>
      <c r="J11" s="19">
        <f t="shared" ref="J11" si="32">I11</f>
        <v>0</v>
      </c>
      <c r="K11" s="19">
        <f t="shared" ref="K11" si="33">J11</f>
        <v>0</v>
      </c>
      <c r="L11" s="19">
        <f t="shared" ref="L11" si="34">K11</f>
        <v>0</v>
      </c>
      <c r="M11" s="19">
        <f t="shared" ref="M11" si="35">L11</f>
        <v>0</v>
      </c>
      <c r="N11" s="19">
        <f t="shared" ref="N11" si="36">M11</f>
        <v>0</v>
      </c>
      <c r="O11" s="19">
        <f t="shared" ref="O11" si="37">N11</f>
        <v>0</v>
      </c>
      <c r="P11" s="19">
        <f t="shared" ref="P11" si="38">O11</f>
        <v>0</v>
      </c>
      <c r="Q11" s="19">
        <f t="shared" ref="Q11" si="39">P11</f>
        <v>0</v>
      </c>
      <c r="R11" s="19">
        <f t="shared" ref="R11" si="40">Q11</f>
        <v>0</v>
      </c>
      <c r="S11" s="19">
        <f t="shared" ref="S11" si="41">R11</f>
        <v>0</v>
      </c>
      <c r="T11" s="19">
        <f t="shared" ref="T11" si="42">S11</f>
        <v>0</v>
      </c>
      <c r="U11" s="19">
        <f t="shared" ref="U11" si="43">T11</f>
        <v>0</v>
      </c>
      <c r="V11" s="19">
        <f t="shared" ref="V11" si="44">U11</f>
        <v>0</v>
      </c>
      <c r="W11" s="19">
        <f t="shared" ref="W11" si="45">V11</f>
        <v>0</v>
      </c>
      <c r="X11" s="19">
        <f t="shared" ref="X11" si="46">W11</f>
        <v>0</v>
      </c>
      <c r="Y11" s="19">
        <f t="shared" ref="Y11" si="47">X11</f>
        <v>0</v>
      </c>
      <c r="Z11" s="19">
        <f t="shared" ref="Z11" si="48">Y11</f>
        <v>0</v>
      </c>
      <c r="AA11" s="19">
        <f t="shared" ref="AA11:AB11" si="49">Z11</f>
        <v>0</v>
      </c>
      <c r="AB11" s="19">
        <f t="shared" si="49"/>
        <v>0</v>
      </c>
    </row>
    <row r="12" spans="1:28" x14ac:dyDescent="0.25">
      <c r="A12" s="6" t="s">
        <v>7</v>
      </c>
      <c r="B12" s="38"/>
      <c r="C12" s="2"/>
      <c r="D12" s="18"/>
      <c r="E12" s="18"/>
      <c r="F12" s="39">
        <f>E10*(1-E11)</f>
        <v>0</v>
      </c>
      <c r="G12" s="33">
        <f t="shared" ref="G12" si="50">F10*(1-F11)</f>
        <v>3.1200000000000002E-2</v>
      </c>
      <c r="H12" s="33">
        <f t="shared" ref="H12" si="51">G10*(1-G11)</f>
        <v>0.18720000000000001</v>
      </c>
      <c r="I12" s="33">
        <f t="shared" ref="I12" si="52">H10*(1-H11)</f>
        <v>1.1231999898668408</v>
      </c>
      <c r="J12" s="33">
        <f t="shared" ref="J12" si="53">I10*(1-I11)</f>
        <v>6.739199513608245</v>
      </c>
      <c r="K12" s="33">
        <f t="shared" ref="K12" si="54">J10*(1-J11)</f>
        <v>40.435181395489188</v>
      </c>
      <c r="L12" s="33">
        <f t="shared" ref="L12" si="55">K10*(1-K11)</f>
        <v>202.17543456404087</v>
      </c>
      <c r="M12" s="33">
        <f t="shared" ref="M12" si="56">L10*(1-L11)</f>
        <v>808.6903925104973</v>
      </c>
      <c r="N12" s="33">
        <f t="shared" ref="N12" si="57">M10*(1-M11)</f>
        <v>1374.6739866025787</v>
      </c>
      <c r="O12" s="33">
        <f t="shared" ref="O12" si="58">N10*(1-N11)</f>
        <v>1511.6779773280423</v>
      </c>
      <c r="P12" s="33">
        <f t="shared" ref="P12" si="59">O10*(1-O11)</f>
        <v>1359.5521564396497</v>
      </c>
      <c r="Q12" s="33">
        <f t="shared" ref="Q12" si="60">P10*(1-P11)</f>
        <v>950.60020050715661</v>
      </c>
      <c r="R12" s="33">
        <f t="shared" ref="R12" si="61">Q10*(1-Q11)</f>
        <v>664.39898922573354</v>
      </c>
      <c r="S12" s="33">
        <f t="shared" ref="S12" si="62">R10*(1-R11)</f>
        <v>464.23776430700497</v>
      </c>
      <c r="T12" s="33">
        <f t="shared" ref="T12" si="63">S10*(1-S11)</f>
        <v>324.31601695450985</v>
      </c>
      <c r="U12" s="33">
        <f t="shared" ref="U12" si="64">T10*(1-T11)</f>
        <v>226.53636667009789</v>
      </c>
      <c r="V12" s="33">
        <f t="shared" ref="V12" si="65">U10*(1-U11)</f>
        <v>158.22192521023976</v>
      </c>
      <c r="W12" s="33">
        <f t="shared" ref="W12" si="66">V10*(1-V11)</f>
        <v>110.5011757405436</v>
      </c>
      <c r="X12" s="33">
        <f t="shared" ref="X12" si="67">W10*(1-W11)</f>
        <v>77.169773871554796</v>
      </c>
      <c r="Y12" s="33">
        <f t="shared" ref="Y12" si="68">X10*(1-X11)</f>
        <v>53.890678817269958</v>
      </c>
      <c r="Z12" s="33">
        <f t="shared" ref="Z12" si="69">Y10*(1-Y11)</f>
        <v>37.633132678349568</v>
      </c>
      <c r="AA12" s="33">
        <f t="shared" ref="AA12:AB12" si="70">Z10*(1-Z11)</f>
        <v>26.279694299829657</v>
      </c>
      <c r="AB12" s="33">
        <f t="shared" si="70"/>
        <v>18.351244078055664</v>
      </c>
    </row>
    <row r="13" spans="1:28" x14ac:dyDescent="0.25">
      <c r="A13" s="6" t="s">
        <v>38</v>
      </c>
      <c r="B13" s="7"/>
      <c r="C13" s="2"/>
      <c r="D13" s="20"/>
      <c r="E13" s="20"/>
      <c r="F13" s="40">
        <f t="shared" ref="F13:G13" si="71">E13+F12</f>
        <v>0</v>
      </c>
      <c r="G13" s="18">
        <f t="shared" si="71"/>
        <v>3.1200000000000002E-2</v>
      </c>
      <c r="H13" s="18">
        <f t="shared" ref="H13" si="72">G13+H12</f>
        <v>0.21840000000000001</v>
      </c>
      <c r="I13" s="18">
        <f t="shared" ref="I13" si="73">H13+I12</f>
        <v>1.3415999898668407</v>
      </c>
      <c r="J13" s="18">
        <f t="shared" ref="J13" si="74">I13+J12</f>
        <v>8.0807995034750864</v>
      </c>
      <c r="K13" s="18">
        <f t="shared" ref="K13" si="75">J13+K12</f>
        <v>48.515980898964273</v>
      </c>
      <c r="L13" s="18">
        <f t="shared" ref="L13" si="76">K13+L12</f>
        <v>250.69141546300514</v>
      </c>
      <c r="M13" s="18">
        <f t="shared" ref="M13" si="77">L13+M12</f>
        <v>1059.3818079735024</v>
      </c>
      <c r="N13" s="18">
        <f t="shared" ref="N13" si="78">M13+N12</f>
        <v>2434.0557945760811</v>
      </c>
      <c r="O13" s="18">
        <f t="shared" ref="O13" si="79">N13+O12</f>
        <v>3945.7337719041234</v>
      </c>
      <c r="P13" s="18">
        <f t="shared" ref="P13" si="80">O13+P12</f>
        <v>5305.2859283437729</v>
      </c>
      <c r="Q13" s="18">
        <f t="shared" ref="Q13" si="81">P13+Q12</f>
        <v>6255.8861288509297</v>
      </c>
      <c r="R13" s="18">
        <f t="shared" ref="R13" si="82">Q13+R12</f>
        <v>6920.2851180766629</v>
      </c>
      <c r="S13" s="18">
        <f t="shared" ref="S13" si="83">R13+S12</f>
        <v>7384.5228823836678</v>
      </c>
      <c r="T13" s="18">
        <f t="shared" ref="T13" si="84">S13+T12</f>
        <v>7708.8388993381777</v>
      </c>
      <c r="U13" s="18">
        <f t="shared" ref="U13" si="85">T13+U12</f>
        <v>7935.3752660082755</v>
      </c>
      <c r="V13" s="18">
        <f t="shared" ref="V13" si="86">U13+V12</f>
        <v>8093.597191218515</v>
      </c>
      <c r="W13" s="18">
        <f t="shared" ref="W13" si="87">V13+W12</f>
        <v>8204.0983669590587</v>
      </c>
      <c r="X13" s="18">
        <f t="shared" ref="X13" si="88">W13+X12</f>
        <v>8281.2681408306144</v>
      </c>
      <c r="Y13" s="18">
        <f t="shared" ref="Y13" si="89">X13+Y12</f>
        <v>8335.1588196478842</v>
      </c>
      <c r="Z13" s="18">
        <f t="shared" ref="Z13" si="90">Y13+Z12</f>
        <v>8372.7919523262335</v>
      </c>
      <c r="AA13" s="18">
        <f t="shared" ref="AA13:AB13" si="91">Z13+AA12</f>
        <v>8399.0716466260637</v>
      </c>
      <c r="AB13" s="18">
        <f t="shared" si="91"/>
        <v>8417.4228907041197</v>
      </c>
    </row>
    <row r="14" spans="1:28" x14ac:dyDescent="0.25">
      <c r="A14" s="6" t="s">
        <v>78</v>
      </c>
      <c r="B14" s="7"/>
      <c r="C14" s="2"/>
      <c r="D14" s="20"/>
      <c r="E14" s="20"/>
      <c r="F14" s="39">
        <f>E8+E9+E10*E11</f>
        <v>0</v>
      </c>
      <c r="G14" s="33">
        <f t="shared" ref="G14" si="92">F8+F9+F10*F11</f>
        <v>0.74880000000000002</v>
      </c>
      <c r="H14" s="33">
        <f t="shared" ref="H14" si="93">G8+G9+G10*G11</f>
        <v>4.492799999999999</v>
      </c>
      <c r="I14" s="33">
        <f t="shared" ref="I14" si="94">H8+H9+H10*H11</f>
        <v>26.956799756804177</v>
      </c>
      <c r="J14" s="33">
        <f t="shared" ref="J14" si="95">I8+I9+I10*I11</f>
        <v>161.74078832659785</v>
      </c>
      <c r="K14" s="33">
        <f t="shared" ref="K14" si="96">J8+J9+J10*J11</f>
        <v>970.44435349174046</v>
      </c>
      <c r="L14" s="33">
        <f t="shared" ref="L14" si="97">K8+K9+K10*K11</f>
        <v>4852.2104295369809</v>
      </c>
      <c r="M14" s="33">
        <f t="shared" ref="M14" si="98">L8+L9+L10*L11</f>
        <v>19408.569420251933</v>
      </c>
      <c r="N14" s="33">
        <f t="shared" ref="N14" si="99">M8+M9+M10*M11</f>
        <v>32992.175678461885</v>
      </c>
      <c r="O14" s="33">
        <f t="shared" ref="O14" si="100">N8+N9+N10*N11</f>
        <v>36280.271455873015</v>
      </c>
      <c r="P14" s="33">
        <f t="shared" ref="P14" si="101">O8+O9+O10*O11</f>
        <v>32629.251754551591</v>
      </c>
      <c r="Q14" s="33">
        <f t="shared" ref="Q14" si="102">P8+P9+P10*P11</f>
        <v>22814.404812171757</v>
      </c>
      <c r="R14" s="33">
        <f t="shared" ref="R14" si="103">Q8+Q9+Q10*Q11</f>
        <v>15945.575741417604</v>
      </c>
      <c r="S14" s="33">
        <f t="shared" ref="S14" si="104">R8+R9+R10*R11</f>
        <v>11141.706343368118</v>
      </c>
      <c r="T14" s="33">
        <f t="shared" ref="T14" si="105">S8+S9+S10*S11</f>
        <v>7783.5844069082359</v>
      </c>
      <c r="U14" s="33">
        <f t="shared" ref="U14" si="106">T8+T9+T10*T11</f>
        <v>5436.8728000823485</v>
      </c>
      <c r="V14" s="33">
        <f t="shared" ref="V14" si="107">U8+U9+U10*U11</f>
        <v>3797.3262050457543</v>
      </c>
      <c r="W14" s="33">
        <f t="shared" ref="W14" si="108">V8+V9+V10*V11</f>
        <v>2652.028217773046</v>
      </c>
      <c r="X14" s="33">
        <f t="shared" ref="X14" si="109">W8+W9+W10*W11</f>
        <v>1852.074572917315</v>
      </c>
      <c r="Y14" s="33">
        <f t="shared" ref="Y14" si="110">X8+X9+X10*X11</f>
        <v>1293.3762916144788</v>
      </c>
      <c r="Z14" s="33">
        <f t="shared" ref="Z14" si="111">Y8+Y9+Y10*Y11</f>
        <v>903.19518428038953</v>
      </c>
      <c r="AA14" s="33">
        <f t="shared" ref="AA14:AB14" si="112">Z8+Z9+Z10*Z11</f>
        <v>630.71266319591177</v>
      </c>
      <c r="AB14" s="33">
        <f t="shared" si="112"/>
        <v>440.42985787333589</v>
      </c>
    </row>
    <row r="15" spans="1:28" x14ac:dyDescent="0.25">
      <c r="A15" s="6" t="s">
        <v>63</v>
      </c>
      <c r="B15" s="7"/>
      <c r="C15" s="2"/>
      <c r="D15" s="20"/>
      <c r="E15" s="20"/>
      <c r="F15" s="40">
        <f t="shared" ref="F15:G15" si="113">E15+F14</f>
        <v>0</v>
      </c>
      <c r="G15" s="18">
        <f t="shared" si="113"/>
        <v>0.74880000000000002</v>
      </c>
      <c r="H15" s="18">
        <f t="shared" ref="H15" si="114">G15+H14</f>
        <v>5.2415999999999991</v>
      </c>
      <c r="I15" s="18">
        <f t="shared" ref="I15" si="115">H15+I14</f>
        <v>32.198399756804179</v>
      </c>
      <c r="J15" s="18">
        <f t="shared" ref="J15" si="116">I15+J14</f>
        <v>193.93918808340203</v>
      </c>
      <c r="K15" s="18">
        <f t="shared" ref="K15" si="117">J15+K14</f>
        <v>1164.3835415751425</v>
      </c>
      <c r="L15" s="18">
        <f t="shared" ref="L15" si="118">K15+L14</f>
        <v>6016.5939711121237</v>
      </c>
      <c r="M15" s="18">
        <f t="shared" ref="M15" si="119">L15+M14</f>
        <v>25425.163391364058</v>
      </c>
      <c r="N15" s="18">
        <f t="shared" ref="N15" si="120">M15+N14</f>
        <v>58417.339069825946</v>
      </c>
      <c r="O15" s="18">
        <f t="shared" ref="O15" si="121">N15+O14</f>
        <v>94697.610525698954</v>
      </c>
      <c r="P15" s="18">
        <f t="shared" ref="P15" si="122">O15+P14</f>
        <v>127326.86228025054</v>
      </c>
      <c r="Q15" s="18">
        <f t="shared" ref="Q15" si="123">P15+Q14</f>
        <v>150141.26709242229</v>
      </c>
      <c r="R15" s="18">
        <f t="shared" ref="R15" si="124">Q15+R14</f>
        <v>166086.84283383988</v>
      </c>
      <c r="S15" s="18">
        <f t="shared" ref="S15" si="125">R15+S14</f>
        <v>177228.54917720798</v>
      </c>
      <c r="T15" s="18">
        <f t="shared" ref="T15" si="126">S15+T14</f>
        <v>185012.13358411621</v>
      </c>
      <c r="U15" s="18">
        <f t="shared" ref="U15" si="127">T15+U14</f>
        <v>190449.00638419855</v>
      </c>
      <c r="V15" s="18">
        <f t="shared" ref="V15" si="128">U15+V14</f>
        <v>194246.3325892443</v>
      </c>
      <c r="W15" s="18">
        <f t="shared" ref="W15" si="129">V15+W14</f>
        <v>196898.36080701734</v>
      </c>
      <c r="X15" s="18">
        <f t="shared" ref="X15" si="130">W15+X14</f>
        <v>198750.43537993464</v>
      </c>
      <c r="Y15" s="18">
        <f t="shared" ref="Y15" si="131">X15+Y14</f>
        <v>200043.81167154913</v>
      </c>
      <c r="Z15" s="18">
        <f t="shared" ref="Z15" si="132">Y15+Z14</f>
        <v>200947.00685582953</v>
      </c>
      <c r="AA15" s="18">
        <f t="shared" ref="AA15:AB15" si="133">Z15+AA14</f>
        <v>201577.71951902544</v>
      </c>
      <c r="AB15" s="18">
        <f t="shared" si="133"/>
        <v>202018.14937689877</v>
      </c>
    </row>
    <row r="16" spans="1:28" x14ac:dyDescent="0.25">
      <c r="A16" s="12" t="s">
        <v>4</v>
      </c>
      <c r="B16" s="13" t="s">
        <v>69</v>
      </c>
      <c r="C16" s="2"/>
      <c r="D16" s="20">
        <v>0</v>
      </c>
      <c r="E16" s="44">
        <v>6</v>
      </c>
      <c r="F16" s="45">
        <f>E16</f>
        <v>6</v>
      </c>
      <c r="G16" s="45">
        <f t="shared" ref="G16:H16" si="134">F16</f>
        <v>6</v>
      </c>
      <c r="H16" s="45">
        <f t="shared" si="134"/>
        <v>6</v>
      </c>
      <c r="I16" s="45">
        <v>6</v>
      </c>
      <c r="J16" s="45">
        <v>5</v>
      </c>
      <c r="K16" s="45">
        <v>4</v>
      </c>
      <c r="L16" s="45">
        <v>1.7</v>
      </c>
      <c r="M16" s="45">
        <v>1.1000000000000001</v>
      </c>
      <c r="N16" s="46">
        <v>0.9</v>
      </c>
      <c r="O16" s="46">
        <v>0.7</v>
      </c>
      <c r="P16" s="46">
        <v>0.7</v>
      </c>
      <c r="Q16" s="46">
        <f t="shared" ref="Q16" si="135">P16</f>
        <v>0.7</v>
      </c>
      <c r="R16" s="46">
        <f t="shared" ref="R16" si="136">Q16</f>
        <v>0.7</v>
      </c>
      <c r="S16" s="46">
        <f t="shared" ref="S16" si="137">R16</f>
        <v>0.7</v>
      </c>
      <c r="T16" s="46">
        <f t="shared" ref="T16" si="138">S16</f>
        <v>0.7</v>
      </c>
      <c r="U16" s="46">
        <f t="shared" ref="U16" si="139">T16</f>
        <v>0.7</v>
      </c>
      <c r="V16" s="46">
        <f t="shared" ref="V16" si="140">U16</f>
        <v>0.7</v>
      </c>
      <c r="W16" s="46">
        <f t="shared" ref="W16" si="141">V16</f>
        <v>0.7</v>
      </c>
      <c r="X16" s="46">
        <f t="shared" ref="X16" si="142">W16</f>
        <v>0.7</v>
      </c>
      <c r="Y16" s="46">
        <f t="shared" ref="Y16" si="143">X16</f>
        <v>0.7</v>
      </c>
      <c r="Z16" s="46">
        <f t="shared" ref="Z16" si="144">Y16</f>
        <v>0.7</v>
      </c>
      <c r="AA16" s="46">
        <f t="shared" ref="AA16" si="145">Z16</f>
        <v>0.7</v>
      </c>
      <c r="AB16" s="46">
        <f t="shared" ref="AB16" si="146">AA16</f>
        <v>0.7</v>
      </c>
    </row>
    <row r="17" spans="1:14" x14ac:dyDescent="0.25">
      <c r="A17" s="14" t="s">
        <v>79</v>
      </c>
      <c r="B17" s="42" t="s">
        <v>81</v>
      </c>
      <c r="E17" s="43">
        <f>POWER(E16,1/7)</f>
        <v>1.2917083420907465</v>
      </c>
      <c r="L17" s="43">
        <f>POWER(L16,1/7)</f>
        <v>1.0787511569066228</v>
      </c>
      <c r="N17" s="43">
        <f>POWER(N16,1/7)</f>
        <v>0.98506120544111553</v>
      </c>
    </row>
    <row r="18" spans="1:14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37</v>
      </c>
      <c r="D47" s="24"/>
      <c r="E47" s="25">
        <f t="shared" ref="E47:G47" si="147">F47-7</f>
        <v>43866</v>
      </c>
      <c r="F47" s="25">
        <f t="shared" si="147"/>
        <v>43873</v>
      </c>
      <c r="G47" s="25">
        <f t="shared" si="147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48">J47+7</f>
        <v>43908</v>
      </c>
      <c r="L47" s="25">
        <f t="shared" si="148"/>
        <v>43915</v>
      </c>
      <c r="M47" s="25">
        <f t="shared" si="148"/>
        <v>43922</v>
      </c>
      <c r="N47" s="25">
        <f t="shared" si="148"/>
        <v>43929</v>
      </c>
      <c r="O47" s="25">
        <f t="shared" si="148"/>
        <v>43936</v>
      </c>
      <c r="P47" s="25">
        <f t="shared" si="148"/>
        <v>43943</v>
      </c>
      <c r="Q47" s="25">
        <f t="shared" si="148"/>
        <v>43950</v>
      </c>
      <c r="R47" s="25">
        <f t="shared" si="148"/>
        <v>43957</v>
      </c>
      <c r="S47" s="25">
        <f t="shared" si="148"/>
        <v>43964</v>
      </c>
      <c r="T47" s="25">
        <f t="shared" si="148"/>
        <v>43971</v>
      </c>
      <c r="U47" s="25">
        <f t="shared" si="148"/>
        <v>43978</v>
      </c>
      <c r="V47" s="25">
        <f t="shared" si="148"/>
        <v>43985</v>
      </c>
      <c r="W47" s="25">
        <f t="shared" si="148"/>
        <v>43992</v>
      </c>
      <c r="X47" s="25">
        <f t="shared" si="148"/>
        <v>43999</v>
      </c>
      <c r="Y47" s="25">
        <f t="shared" si="148"/>
        <v>44006</v>
      </c>
      <c r="Z47" s="25">
        <f t="shared" si="148"/>
        <v>44013</v>
      </c>
      <c r="AA47" s="25">
        <f t="shared" si="148"/>
        <v>44020</v>
      </c>
      <c r="AB47" s="25">
        <f t="shared" si="148"/>
        <v>44027</v>
      </c>
    </row>
    <row r="48" spans="1:28" x14ac:dyDescent="0.25">
      <c r="A48" s="29"/>
      <c r="B48" s="30" t="s">
        <v>66</v>
      </c>
      <c r="D48" s="15" t="str">
        <f t="shared" ref="D48:AB48" si="149">D4</f>
        <v>W 1</v>
      </c>
      <c r="E48" s="15" t="str">
        <f t="shared" si="149"/>
        <v>W 2</v>
      </c>
      <c r="F48" s="15" t="str">
        <f t="shared" si="149"/>
        <v>W 3</v>
      </c>
      <c r="G48" s="27" t="str">
        <f t="shared" si="149"/>
        <v>W 4</v>
      </c>
      <c r="H48" s="27" t="str">
        <f t="shared" si="149"/>
        <v>W 5</v>
      </c>
      <c r="I48" s="27" t="str">
        <f t="shared" si="149"/>
        <v>W 6</v>
      </c>
      <c r="J48" s="27" t="str">
        <f t="shared" si="149"/>
        <v>W 7</v>
      </c>
      <c r="K48" s="27" t="str">
        <f t="shared" si="149"/>
        <v>W 8</v>
      </c>
      <c r="L48" s="16" t="str">
        <f t="shared" si="149"/>
        <v>W 9</v>
      </c>
      <c r="M48" s="16" t="str">
        <f t="shared" si="149"/>
        <v>W 10</v>
      </c>
      <c r="N48" s="16" t="str">
        <f t="shared" si="149"/>
        <v>W 11</v>
      </c>
      <c r="O48" s="16" t="str">
        <f t="shared" si="149"/>
        <v>W 12</v>
      </c>
      <c r="P48" s="16" t="str">
        <f t="shared" si="149"/>
        <v>W 13</v>
      </c>
      <c r="Q48" s="16" t="str">
        <f t="shared" si="149"/>
        <v>W 14</v>
      </c>
      <c r="R48" s="16" t="str">
        <f t="shared" si="149"/>
        <v>W 15</v>
      </c>
      <c r="S48" s="15" t="str">
        <f t="shared" si="149"/>
        <v>W 16</v>
      </c>
      <c r="T48" s="15" t="str">
        <f t="shared" si="149"/>
        <v>W 17</v>
      </c>
      <c r="U48" s="15" t="str">
        <f t="shared" si="149"/>
        <v>W 18</v>
      </c>
      <c r="V48" s="15" t="str">
        <f t="shared" si="149"/>
        <v>W 19</v>
      </c>
      <c r="W48" s="15" t="str">
        <f t="shared" si="149"/>
        <v>W 20</v>
      </c>
      <c r="X48" s="15" t="str">
        <f t="shared" si="149"/>
        <v>W 21</v>
      </c>
      <c r="Y48" s="15" t="str">
        <f t="shared" si="149"/>
        <v>W 22</v>
      </c>
      <c r="Z48" s="15" t="str">
        <f t="shared" si="149"/>
        <v>W 23</v>
      </c>
      <c r="AA48" s="15" t="str">
        <f t="shared" si="149"/>
        <v>W 24</v>
      </c>
      <c r="AB48" s="15" t="str">
        <f t="shared" si="149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262</v>
      </c>
      <c r="J49" s="5">
        <v>1567</v>
      </c>
      <c r="K49" s="5">
        <v>8198</v>
      </c>
      <c r="L49" s="5">
        <v>31554</v>
      </c>
      <c r="M49" s="5">
        <v>67366</v>
      </c>
      <c r="N49" s="5">
        <v>103228</v>
      </c>
      <c r="O49" s="5">
        <v>127584</v>
      </c>
      <c r="P49" s="5">
        <v>145694</v>
      </c>
      <c r="Q49" s="5">
        <v>157641</v>
      </c>
      <c r="R49" s="5">
        <v>164807</v>
      </c>
      <c r="S49" s="5">
        <v>171306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/>
      <c r="E50" s="5"/>
      <c r="F50" s="5"/>
      <c r="G50" s="5"/>
      <c r="H50" s="5"/>
      <c r="I50" s="5">
        <f>I49-H49</f>
        <v>262</v>
      </c>
      <c r="J50" s="5">
        <f>J49-I49</f>
        <v>1305</v>
      </c>
      <c r="K50" s="5">
        <f t="shared" ref="K50:P50" si="150">K49-J49</f>
        <v>6631</v>
      </c>
      <c r="L50" s="5">
        <f t="shared" si="150"/>
        <v>23356</v>
      </c>
      <c r="M50" s="5">
        <f t="shared" si="150"/>
        <v>35812</v>
      </c>
      <c r="N50" s="5">
        <f t="shared" si="150"/>
        <v>35862</v>
      </c>
      <c r="O50" s="5">
        <f t="shared" si="150"/>
        <v>24356</v>
      </c>
      <c r="P50" s="5">
        <f t="shared" si="150"/>
        <v>18110</v>
      </c>
      <c r="Q50" s="5">
        <f t="shared" ref="Q50" si="151">Q49-P49</f>
        <v>11947</v>
      </c>
      <c r="R50" s="5">
        <f t="shared" ref="R50:S50" si="152">R49-Q49</f>
        <v>7166</v>
      </c>
      <c r="S50" s="5">
        <f t="shared" si="152"/>
        <v>6499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/>
      <c r="H51" s="5"/>
      <c r="I51" s="5"/>
      <c r="J51" s="5">
        <v>3</v>
      </c>
      <c r="K51" s="5">
        <v>12</v>
      </c>
      <c r="L51" s="5">
        <v>149</v>
      </c>
      <c r="M51" s="5">
        <v>732</v>
      </c>
      <c r="N51" s="5">
        <v>1750</v>
      </c>
      <c r="O51" s="5">
        <v>3254</v>
      </c>
      <c r="P51" s="5">
        <v>4879</v>
      </c>
      <c r="Q51" s="5">
        <v>6115</v>
      </c>
      <c r="R51" s="5">
        <v>6996</v>
      </c>
      <c r="S51" s="5">
        <v>7634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/>
      <c r="E52" s="5"/>
      <c r="F52" s="5"/>
      <c r="G52" s="5"/>
      <c r="H52" s="5"/>
      <c r="I52" s="5"/>
      <c r="J52" s="5">
        <f>J51-I51</f>
        <v>3</v>
      </c>
      <c r="K52" s="5">
        <f>K51-J51</f>
        <v>9</v>
      </c>
      <c r="L52" s="5">
        <f t="shared" ref="L52:P52" si="153">L51-K51</f>
        <v>137</v>
      </c>
      <c r="M52" s="5">
        <f t="shared" si="153"/>
        <v>583</v>
      </c>
      <c r="N52" s="5">
        <f t="shared" si="153"/>
        <v>1018</v>
      </c>
      <c r="O52" s="5">
        <f t="shared" si="153"/>
        <v>1504</v>
      </c>
      <c r="P52" s="5">
        <f t="shared" si="153"/>
        <v>1625</v>
      </c>
      <c r="Q52" s="5">
        <f t="shared" ref="Q52" si="154">Q51-P51</f>
        <v>1236</v>
      </c>
      <c r="R52" s="5">
        <f t="shared" ref="R52:S52" si="155">R51-Q51</f>
        <v>881</v>
      </c>
      <c r="S52" s="5">
        <f t="shared" si="155"/>
        <v>638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169/5467</f>
        <v>3.0912749222608376E-2</v>
      </c>
      <c r="N54" s="63">
        <f>N52/N50</f>
        <v>2.8386593051140482E-2</v>
      </c>
      <c r="O54" s="63"/>
    </row>
    <row r="55" spans="1:28" x14ac:dyDescent="0.25">
      <c r="B55" s="50" t="s">
        <v>83</v>
      </c>
    </row>
  </sheetData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4A36-A1A8-4F5B-8F4D-BE90650D6626}">
  <dimension ref="A1:AB55"/>
  <sheetViews>
    <sheetView topLeftCell="C1" workbookViewId="0">
      <selection activeCell="T54" sqref="T54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/>
      <c r="G1" s="34"/>
      <c r="H1" s="1">
        <f>H5+H7+H13+H15</f>
        <v>52000000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52000000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52000000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39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10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" si="0">IF(Ges_Bev-D15-D6-D13&lt;0,0,Ges_Bev-D15-D6-D13)</f>
        <v>52000000</v>
      </c>
      <c r="E5" s="40">
        <f t="shared" ref="E5:G5" si="1">IF(Ges_Bev-E15-E13-E7-D7&lt;0,0,Ges_Bev-E15-E13-E7-D7)</f>
        <v>52000000</v>
      </c>
      <c r="F5" s="18">
        <f t="shared" si="1"/>
        <v>52000000</v>
      </c>
      <c r="G5" s="18">
        <f t="shared" si="1"/>
        <v>51999997.5</v>
      </c>
      <c r="H5" s="33">
        <f t="shared" ref="H5:AB5" si="2">IF(Ges_Bev-H15-H13-H7&lt;0,0,Ges_Bev-H15-H13-H7)</f>
        <v>51999987.5</v>
      </c>
      <c r="I5" s="33">
        <f t="shared" si="2"/>
        <v>51999925</v>
      </c>
      <c r="J5" s="33">
        <f t="shared" si="2"/>
        <v>51999612.500063851</v>
      </c>
      <c r="K5" s="33">
        <f t="shared" si="2"/>
        <v>51998050.002298698</v>
      </c>
      <c r="L5" s="33">
        <f t="shared" si="2"/>
        <v>51990237.562959768</v>
      </c>
      <c r="M5" s="33">
        <f t="shared" si="2"/>
        <v>51970707.087262541</v>
      </c>
      <c r="N5" s="33">
        <f t="shared" si="2"/>
        <v>51937510.57900539</v>
      </c>
      <c r="O5" s="33">
        <f t="shared" si="2"/>
        <v>51894375.797196172</v>
      </c>
      <c r="P5" s="33">
        <f t="shared" si="2"/>
        <v>51851285.120450146</v>
      </c>
      <c r="Q5" s="33">
        <f t="shared" si="2"/>
        <v>51812570.545718789</v>
      </c>
      <c r="R5" s="33">
        <f t="shared" si="2"/>
        <v>51777812.228674985</v>
      </c>
      <c r="S5" s="33">
        <f t="shared" si="2"/>
        <v>51746625.701093435</v>
      </c>
      <c r="T5" s="33">
        <f t="shared" si="2"/>
        <v>51718659.893050365</v>
      </c>
      <c r="U5" s="33">
        <f t="shared" si="2"/>
        <v>51693595.041501567</v>
      </c>
      <c r="V5" s="33">
        <f t="shared" si="2"/>
        <v>51671140.551541686</v>
      </c>
      <c r="W5" s="33">
        <f t="shared" si="2"/>
        <v>51651032.861765668</v>
      </c>
      <c r="X5" s="33">
        <f t="shared" si="2"/>
        <v>51633033.352617599</v>
      </c>
      <c r="Y5" s="33">
        <f t="shared" si="2"/>
        <v>51616926.326222211</v>
      </c>
      <c r="Z5" s="33">
        <f t="shared" si="2"/>
        <v>51602517.07771267</v>
      </c>
      <c r="AA5" s="33">
        <f t="shared" si="2"/>
        <v>51589630.071249664</v>
      </c>
      <c r="AB5" s="33">
        <f t="shared" si="2"/>
        <v>51578107.228529178</v>
      </c>
    </row>
    <row r="6" spans="1:28" x14ac:dyDescent="0.25">
      <c r="A6" s="6" t="s">
        <v>6</v>
      </c>
      <c r="B6" s="7"/>
      <c r="C6" s="2"/>
      <c r="D6" s="18"/>
      <c r="E6" s="18"/>
      <c r="F6" s="18"/>
      <c r="G6" s="18"/>
      <c r="H6" s="40">
        <f t="shared" ref="H6:I6" si="3">G6+H7</f>
        <v>12.5</v>
      </c>
      <c r="I6" s="18">
        <f t="shared" si="3"/>
        <v>75</v>
      </c>
      <c r="J6" s="18">
        <f t="shared" ref="J6" si="4">I6+J7</f>
        <v>387.49993614775747</v>
      </c>
      <c r="K6" s="18">
        <f t="shared" ref="K6" si="5">J6+K7</f>
        <v>1949.9977013101061</v>
      </c>
      <c r="L6" s="18">
        <f t="shared" ref="L6" si="6">K6+L7</f>
        <v>9762.4370402318</v>
      </c>
      <c r="M6" s="18">
        <f t="shared" ref="M6" si="7">L6+M7</f>
        <v>29292.912737461229</v>
      </c>
      <c r="N6" s="18">
        <f t="shared" ref="N6" si="8">M6+N7</f>
        <v>62489.420994606582</v>
      </c>
      <c r="O6" s="18">
        <f t="shared" ref="O6" si="9">N6+O7</f>
        <v>105624.20280382596</v>
      </c>
      <c r="P6" s="18">
        <f t="shared" ref="P6" si="10">O6+P7</f>
        <v>148714.87954984829</v>
      </c>
      <c r="Q6" s="18">
        <f t="shared" ref="Q6" si="11">P6+Q7</f>
        <v>187429.45428121526</v>
      </c>
      <c r="R6" s="18">
        <f t="shared" ref="R6" si="12">Q6+R7</f>
        <v>222187.77132501171</v>
      </c>
      <c r="S6" s="18">
        <f t="shared" ref="S6" si="13">R6+S7</f>
        <v>253374.29890656183</v>
      </c>
      <c r="T6" s="18">
        <f t="shared" ref="T6" si="14">S6+T7</f>
        <v>281340.10694963118</v>
      </c>
      <c r="U6" s="18">
        <f t="shared" ref="U6" si="15">T6+U7</f>
        <v>306404.95849843405</v>
      </c>
      <c r="V6" s="18">
        <f t="shared" ref="V6" si="16">U6+V7</f>
        <v>328859.4484583133</v>
      </c>
      <c r="W6" s="18">
        <f t="shared" ref="W6" si="17">V6+W7</f>
        <v>348967.1382343322</v>
      </c>
      <c r="X6" s="18">
        <f t="shared" ref="X6" si="18">W6+X7</f>
        <v>366966.64738239994</v>
      </c>
      <c r="Y6" s="18">
        <f t="shared" ref="Y6" si="19">X6+Y7</f>
        <v>383073.6737777958</v>
      </c>
      <c r="Z6" s="18">
        <f t="shared" ref="Z6" si="20">Y6+Z7</f>
        <v>397482.92228732863</v>
      </c>
      <c r="AA6" s="18">
        <f t="shared" ref="AA6" si="21">Z6+AA7</f>
        <v>410369.92875033425</v>
      </c>
      <c r="AB6" s="18">
        <f t="shared" ref="AB6" si="22">AA6+AB7</f>
        <v>421892.77147082053</v>
      </c>
    </row>
    <row r="7" spans="1:28" x14ac:dyDescent="0.25">
      <c r="A7" s="6" t="s">
        <v>62</v>
      </c>
      <c r="B7" s="7"/>
      <c r="C7" s="2"/>
      <c r="D7" s="32"/>
      <c r="E7" s="18"/>
      <c r="F7" s="18"/>
      <c r="G7" s="41">
        <v>2.5</v>
      </c>
      <c r="H7" s="40">
        <f t="shared" ref="H7:I7" si="23">IF((G7*G16*G5/(G5+G15))&gt;G5,G5,(G7*G16*G5/(G5+G15)))</f>
        <v>12.5</v>
      </c>
      <c r="I7" s="18">
        <f t="shared" si="23"/>
        <v>62.5</v>
      </c>
      <c r="J7" s="18">
        <f t="shared" ref="J7:AB7" si="24">IF((I7*I16*I5/(I5+I15))&gt;I5,I5,(I7*I16*I5/(I5+I15)))</f>
        <v>312.49993614775747</v>
      </c>
      <c r="K7" s="18">
        <f t="shared" si="24"/>
        <v>1562.4977651623487</v>
      </c>
      <c r="L7" s="18">
        <f t="shared" si="24"/>
        <v>7812.4393389216939</v>
      </c>
      <c r="M7" s="18">
        <f t="shared" si="24"/>
        <v>19530.475697229427</v>
      </c>
      <c r="N7" s="18">
        <f t="shared" si="24"/>
        <v>33196.508257145353</v>
      </c>
      <c r="O7" s="18">
        <f t="shared" si="24"/>
        <v>43134.78180921937</v>
      </c>
      <c r="P7" s="18">
        <f t="shared" si="24"/>
        <v>43090.676746022335</v>
      </c>
      <c r="Q7" s="18">
        <f t="shared" si="24"/>
        <v>38714.574731366971</v>
      </c>
      <c r="R7" s="18">
        <f t="shared" si="24"/>
        <v>34758.317043796444</v>
      </c>
      <c r="S7" s="18">
        <f t="shared" si="24"/>
        <v>31186.527581550119</v>
      </c>
      <c r="T7" s="18">
        <f t="shared" si="24"/>
        <v>27965.808043069326</v>
      </c>
      <c r="U7" s="18">
        <f t="shared" si="24"/>
        <v>25064.851548802875</v>
      </c>
      <c r="V7" s="18">
        <f t="shared" si="24"/>
        <v>22454.489959879276</v>
      </c>
      <c r="W7" s="18">
        <f t="shared" si="24"/>
        <v>20107.689776018909</v>
      </c>
      <c r="X7" s="18">
        <f t="shared" si="24"/>
        <v>17999.509148067715</v>
      </c>
      <c r="Y7" s="18">
        <f t="shared" si="24"/>
        <v>16107.026395395871</v>
      </c>
      <c r="Z7" s="18">
        <f t="shared" si="24"/>
        <v>14409.248509532808</v>
      </c>
      <c r="AA7" s="18">
        <f t="shared" si="24"/>
        <v>12887.006463005613</v>
      </c>
      <c r="AB7" s="18">
        <f t="shared" si="24"/>
        <v>11522.842720486295</v>
      </c>
    </row>
    <row r="8" spans="1:28" x14ac:dyDescent="0.25">
      <c r="A8" s="8" t="s">
        <v>1</v>
      </c>
      <c r="B8" s="9">
        <f>1-mittlere_F-schwere_F</f>
        <v>0.75</v>
      </c>
      <c r="C8" s="2"/>
      <c r="D8" s="18"/>
      <c r="E8" s="18"/>
      <c r="F8" s="18"/>
      <c r="G8" s="18"/>
      <c r="H8" s="40">
        <f t="shared" ref="H8:AB8" si="25">H$7*leichte_F</f>
        <v>9.375</v>
      </c>
      <c r="I8" s="18">
        <f t="shared" si="25"/>
        <v>46.875</v>
      </c>
      <c r="J8" s="18">
        <f t="shared" si="25"/>
        <v>234.3749521108181</v>
      </c>
      <c r="K8" s="18">
        <f t="shared" si="25"/>
        <v>1171.8733238717616</v>
      </c>
      <c r="L8" s="18">
        <f t="shared" si="25"/>
        <v>5859.3295041912706</v>
      </c>
      <c r="M8" s="18">
        <f t="shared" si="25"/>
        <v>14647.85677292207</v>
      </c>
      <c r="N8" s="18">
        <f t="shared" si="25"/>
        <v>24897.381192859015</v>
      </c>
      <c r="O8" s="18">
        <f t="shared" si="25"/>
        <v>32351.086356914529</v>
      </c>
      <c r="P8" s="18">
        <f t="shared" si="25"/>
        <v>32318.007559516751</v>
      </c>
      <c r="Q8" s="18">
        <f t="shared" si="25"/>
        <v>29035.931048525228</v>
      </c>
      <c r="R8" s="18">
        <f t="shared" si="25"/>
        <v>26068.737782847333</v>
      </c>
      <c r="S8" s="18">
        <f t="shared" si="25"/>
        <v>23389.895686162588</v>
      </c>
      <c r="T8" s="18">
        <f t="shared" si="25"/>
        <v>20974.356032301996</v>
      </c>
      <c r="U8" s="18">
        <f t="shared" si="25"/>
        <v>18798.638661602155</v>
      </c>
      <c r="V8" s="18">
        <f t="shared" si="25"/>
        <v>16840.867469909455</v>
      </c>
      <c r="W8" s="18">
        <f t="shared" si="25"/>
        <v>15080.767332014182</v>
      </c>
      <c r="X8" s="18">
        <f t="shared" si="25"/>
        <v>13499.631861050786</v>
      </c>
      <c r="Y8" s="18">
        <f t="shared" si="25"/>
        <v>12080.269796546903</v>
      </c>
      <c r="Z8" s="18">
        <f t="shared" si="25"/>
        <v>10806.936382149606</v>
      </c>
      <c r="AA8" s="18">
        <f t="shared" si="25"/>
        <v>9665.2548472542094</v>
      </c>
      <c r="AB8" s="18">
        <f t="shared" si="25"/>
        <v>8642.1320403647205</v>
      </c>
    </row>
    <row r="9" spans="1:28" x14ac:dyDescent="0.25">
      <c r="A9" s="8" t="s">
        <v>2</v>
      </c>
      <c r="B9" s="10">
        <v>0.1</v>
      </c>
      <c r="C9" s="2"/>
      <c r="D9" s="18"/>
      <c r="E9" s="18"/>
      <c r="F9" s="18"/>
      <c r="G9" s="18"/>
      <c r="H9" s="40">
        <f t="shared" ref="H9:AB9" si="26">H$7*mittlere_F</f>
        <v>1.25</v>
      </c>
      <c r="I9" s="18">
        <f t="shared" si="26"/>
        <v>6.25</v>
      </c>
      <c r="J9" s="18">
        <f t="shared" si="26"/>
        <v>31.249993614775747</v>
      </c>
      <c r="K9" s="18">
        <f t="shared" si="26"/>
        <v>156.24977651623487</v>
      </c>
      <c r="L9" s="18">
        <f t="shared" si="26"/>
        <v>781.24393389216948</v>
      </c>
      <c r="M9" s="18">
        <f t="shared" si="26"/>
        <v>1953.0475697229429</v>
      </c>
      <c r="N9" s="18">
        <f t="shared" si="26"/>
        <v>3319.6508257145356</v>
      </c>
      <c r="O9" s="18">
        <f t="shared" si="26"/>
        <v>4313.4781809219376</v>
      </c>
      <c r="P9" s="18">
        <f t="shared" si="26"/>
        <v>4309.0676746022336</v>
      </c>
      <c r="Q9" s="18">
        <f t="shared" si="26"/>
        <v>3871.4574731366974</v>
      </c>
      <c r="R9" s="18">
        <f t="shared" si="26"/>
        <v>3475.8317043796446</v>
      </c>
      <c r="S9" s="18">
        <f t="shared" si="26"/>
        <v>3118.6527581550122</v>
      </c>
      <c r="T9" s="18">
        <f t="shared" si="26"/>
        <v>2796.5808043069328</v>
      </c>
      <c r="U9" s="18">
        <f t="shared" si="26"/>
        <v>2506.4851548802876</v>
      </c>
      <c r="V9" s="18">
        <f t="shared" si="26"/>
        <v>2245.4489959879279</v>
      </c>
      <c r="W9" s="18">
        <f t="shared" si="26"/>
        <v>2010.768977601891</v>
      </c>
      <c r="X9" s="18">
        <f t="shared" si="26"/>
        <v>1799.9509148067716</v>
      </c>
      <c r="Y9" s="18">
        <f t="shared" si="26"/>
        <v>1610.7026395395872</v>
      </c>
      <c r="Z9" s="18">
        <f t="shared" si="26"/>
        <v>1440.9248509532808</v>
      </c>
      <c r="AA9" s="18">
        <f t="shared" si="26"/>
        <v>1288.7006463005614</v>
      </c>
      <c r="AB9" s="18">
        <f t="shared" si="26"/>
        <v>1152.2842720486294</v>
      </c>
    </row>
    <row r="10" spans="1:28" x14ac:dyDescent="0.25">
      <c r="A10" s="8" t="s">
        <v>3</v>
      </c>
      <c r="B10" s="10">
        <v>0.15</v>
      </c>
      <c r="C10" s="2"/>
      <c r="D10" s="18"/>
      <c r="E10" s="18"/>
      <c r="F10" s="18"/>
      <c r="G10" s="18"/>
      <c r="H10" s="40">
        <f t="shared" ref="H10:AB10" si="27">H$7*schwere_F</f>
        <v>1.875</v>
      </c>
      <c r="I10" s="18">
        <f t="shared" si="27"/>
        <v>9.375</v>
      </c>
      <c r="J10" s="18">
        <f t="shared" si="27"/>
        <v>46.87499042216362</v>
      </c>
      <c r="K10" s="18">
        <f t="shared" si="27"/>
        <v>234.37466477435231</v>
      </c>
      <c r="L10" s="18">
        <f t="shared" si="27"/>
        <v>1171.865900838254</v>
      </c>
      <c r="M10" s="18">
        <f t="shared" si="27"/>
        <v>2929.5713545844142</v>
      </c>
      <c r="N10" s="18">
        <f t="shared" si="27"/>
        <v>4979.4762385718032</v>
      </c>
      <c r="O10" s="18">
        <f t="shared" si="27"/>
        <v>6470.217271382905</v>
      </c>
      <c r="P10" s="18">
        <f t="shared" si="27"/>
        <v>6463.60151190335</v>
      </c>
      <c r="Q10" s="18">
        <f t="shared" si="27"/>
        <v>5807.1862097050453</v>
      </c>
      <c r="R10" s="18">
        <f t="shared" si="27"/>
        <v>5213.7475565694667</v>
      </c>
      <c r="S10" s="18">
        <f t="shared" si="27"/>
        <v>4677.979137232518</v>
      </c>
      <c r="T10" s="18">
        <f t="shared" si="27"/>
        <v>4194.8712064603988</v>
      </c>
      <c r="U10" s="18">
        <f t="shared" si="27"/>
        <v>3759.7277323204312</v>
      </c>
      <c r="V10" s="18">
        <f t="shared" si="27"/>
        <v>3368.1734939818912</v>
      </c>
      <c r="W10" s="18">
        <f t="shared" si="27"/>
        <v>3016.1534664028363</v>
      </c>
      <c r="X10" s="18">
        <f t="shared" si="27"/>
        <v>2699.9263722101573</v>
      </c>
      <c r="Y10" s="18">
        <f t="shared" si="27"/>
        <v>2416.0539593093804</v>
      </c>
      <c r="Z10" s="18">
        <f t="shared" si="27"/>
        <v>2161.3872764299213</v>
      </c>
      <c r="AA10" s="18">
        <f t="shared" si="27"/>
        <v>1933.0509694508419</v>
      </c>
      <c r="AB10" s="18">
        <f t="shared" si="27"/>
        <v>1728.4264080729442</v>
      </c>
    </row>
    <row r="11" spans="1:28" x14ac:dyDescent="0.25">
      <c r="A11" s="8" t="s">
        <v>64</v>
      </c>
      <c r="B11" s="11" t="s">
        <v>65</v>
      </c>
      <c r="C11" s="2"/>
      <c r="D11" s="31"/>
      <c r="E11" s="19"/>
      <c r="F11" s="19"/>
      <c r="G11" s="19"/>
      <c r="H11" s="19">
        <f t="shared" ref="H11:AB11" si="28">G11</f>
        <v>0</v>
      </c>
      <c r="I11" s="19">
        <f t="shared" si="28"/>
        <v>0</v>
      </c>
      <c r="J11" s="19">
        <f t="shared" si="28"/>
        <v>0</v>
      </c>
      <c r="K11" s="19">
        <f t="shared" si="28"/>
        <v>0</v>
      </c>
      <c r="L11" s="19">
        <f t="shared" si="28"/>
        <v>0</v>
      </c>
      <c r="M11" s="19">
        <f t="shared" si="28"/>
        <v>0</v>
      </c>
      <c r="N11" s="19">
        <f t="shared" si="28"/>
        <v>0</v>
      </c>
      <c r="O11" s="19">
        <f t="shared" si="28"/>
        <v>0</v>
      </c>
      <c r="P11" s="19">
        <f t="shared" si="28"/>
        <v>0</v>
      </c>
      <c r="Q11" s="19">
        <f t="shared" si="28"/>
        <v>0</v>
      </c>
      <c r="R11" s="19">
        <f t="shared" si="28"/>
        <v>0</v>
      </c>
      <c r="S11" s="19">
        <f t="shared" si="28"/>
        <v>0</v>
      </c>
      <c r="T11" s="19">
        <f t="shared" si="28"/>
        <v>0</v>
      </c>
      <c r="U11" s="19">
        <f t="shared" si="28"/>
        <v>0</v>
      </c>
      <c r="V11" s="19">
        <f t="shared" si="28"/>
        <v>0</v>
      </c>
      <c r="W11" s="19">
        <f t="shared" si="28"/>
        <v>0</v>
      </c>
      <c r="X11" s="19">
        <f t="shared" si="28"/>
        <v>0</v>
      </c>
      <c r="Y11" s="19">
        <f t="shared" si="28"/>
        <v>0</v>
      </c>
      <c r="Z11" s="19">
        <f t="shared" si="28"/>
        <v>0</v>
      </c>
      <c r="AA11" s="19">
        <f t="shared" si="28"/>
        <v>0</v>
      </c>
      <c r="AB11" s="19">
        <f t="shared" si="28"/>
        <v>0</v>
      </c>
    </row>
    <row r="12" spans="1:28" x14ac:dyDescent="0.25">
      <c r="A12" s="6" t="s">
        <v>7</v>
      </c>
      <c r="B12" s="38"/>
      <c r="C12" s="2"/>
      <c r="D12" s="18"/>
      <c r="E12" s="33"/>
      <c r="F12" s="33"/>
      <c r="G12" s="33"/>
      <c r="H12" s="39">
        <f t="shared" ref="H12:AB12" si="29">G10*(1-G11)</f>
        <v>0</v>
      </c>
      <c r="I12" s="33">
        <f t="shared" si="29"/>
        <v>1.875</v>
      </c>
      <c r="J12" s="33">
        <f t="shared" si="29"/>
        <v>9.375</v>
      </c>
      <c r="K12" s="33">
        <f t="shared" si="29"/>
        <v>46.87499042216362</v>
      </c>
      <c r="L12" s="33">
        <f t="shared" si="29"/>
        <v>234.37466477435231</v>
      </c>
      <c r="M12" s="33">
        <f t="shared" si="29"/>
        <v>1171.865900838254</v>
      </c>
      <c r="N12" s="33">
        <f t="shared" si="29"/>
        <v>2929.5713545844142</v>
      </c>
      <c r="O12" s="33">
        <f t="shared" si="29"/>
        <v>4979.4762385718032</v>
      </c>
      <c r="P12" s="33">
        <f t="shared" si="29"/>
        <v>6470.217271382905</v>
      </c>
      <c r="Q12" s="33">
        <f t="shared" si="29"/>
        <v>6463.60151190335</v>
      </c>
      <c r="R12" s="33">
        <f t="shared" si="29"/>
        <v>5807.1862097050453</v>
      </c>
      <c r="S12" s="33">
        <f t="shared" si="29"/>
        <v>5213.7475565694667</v>
      </c>
      <c r="T12" s="33">
        <f t="shared" si="29"/>
        <v>4677.979137232518</v>
      </c>
      <c r="U12" s="33">
        <f t="shared" si="29"/>
        <v>4194.8712064603988</v>
      </c>
      <c r="V12" s="33">
        <f t="shared" si="29"/>
        <v>3759.7277323204312</v>
      </c>
      <c r="W12" s="33">
        <f t="shared" si="29"/>
        <v>3368.1734939818912</v>
      </c>
      <c r="X12" s="33">
        <f t="shared" si="29"/>
        <v>3016.1534664028363</v>
      </c>
      <c r="Y12" s="33">
        <f t="shared" si="29"/>
        <v>2699.9263722101573</v>
      </c>
      <c r="Z12" s="33">
        <f t="shared" si="29"/>
        <v>2416.0539593093804</v>
      </c>
      <c r="AA12" s="33">
        <f t="shared" si="29"/>
        <v>2161.3872764299213</v>
      </c>
      <c r="AB12" s="33">
        <f t="shared" si="29"/>
        <v>1933.0509694508419</v>
      </c>
    </row>
    <row r="13" spans="1:28" x14ac:dyDescent="0.25">
      <c r="A13" s="6" t="s">
        <v>38</v>
      </c>
      <c r="B13" s="7"/>
      <c r="C13" s="2"/>
      <c r="D13" s="20"/>
      <c r="E13" s="18"/>
      <c r="F13" s="18"/>
      <c r="G13" s="18"/>
      <c r="H13" s="40">
        <f t="shared" ref="H13:AB13" si="30">G13+H12</f>
        <v>0</v>
      </c>
      <c r="I13" s="18">
        <f t="shared" si="30"/>
        <v>1.875</v>
      </c>
      <c r="J13" s="18">
        <f t="shared" si="30"/>
        <v>11.25</v>
      </c>
      <c r="K13" s="18">
        <f t="shared" si="30"/>
        <v>58.12499042216362</v>
      </c>
      <c r="L13" s="18">
        <f t="shared" si="30"/>
        <v>292.49965519651596</v>
      </c>
      <c r="M13" s="18">
        <f t="shared" si="30"/>
        <v>1464.36555603477</v>
      </c>
      <c r="N13" s="18">
        <f t="shared" si="30"/>
        <v>4393.9369106191843</v>
      </c>
      <c r="O13" s="18">
        <f t="shared" si="30"/>
        <v>9373.4131491909866</v>
      </c>
      <c r="P13" s="18">
        <f t="shared" si="30"/>
        <v>15843.630420573892</v>
      </c>
      <c r="Q13" s="18">
        <f t="shared" si="30"/>
        <v>22307.231932477243</v>
      </c>
      <c r="R13" s="18">
        <f t="shared" si="30"/>
        <v>28114.418142182287</v>
      </c>
      <c r="S13" s="18">
        <f t="shared" si="30"/>
        <v>33328.165698751756</v>
      </c>
      <c r="T13" s="18">
        <f t="shared" si="30"/>
        <v>38006.144835984276</v>
      </c>
      <c r="U13" s="18">
        <f t="shared" si="30"/>
        <v>42201.016042444673</v>
      </c>
      <c r="V13" s="18">
        <f t="shared" si="30"/>
        <v>45960.743774765106</v>
      </c>
      <c r="W13" s="18">
        <f t="shared" si="30"/>
        <v>49328.917268746998</v>
      </c>
      <c r="X13" s="18">
        <f t="shared" si="30"/>
        <v>52345.070735149835</v>
      </c>
      <c r="Y13" s="18">
        <f t="shared" si="30"/>
        <v>55044.997107359995</v>
      </c>
      <c r="Z13" s="18">
        <f t="shared" si="30"/>
        <v>57461.051066669374</v>
      </c>
      <c r="AA13" s="18">
        <f t="shared" si="30"/>
        <v>59622.438343099297</v>
      </c>
      <c r="AB13" s="18">
        <f t="shared" si="30"/>
        <v>61555.48931255014</v>
      </c>
    </row>
    <row r="14" spans="1:28" x14ac:dyDescent="0.25">
      <c r="A14" s="6" t="s">
        <v>5</v>
      </c>
      <c r="B14" s="7"/>
      <c r="C14" s="2"/>
      <c r="D14" s="20"/>
      <c r="E14" s="33"/>
      <c r="F14" s="33"/>
      <c r="G14" s="33"/>
      <c r="H14" s="39">
        <f t="shared" ref="H14:AB14" si="31">G8+G9+G10*G11</f>
        <v>0</v>
      </c>
      <c r="I14" s="33">
        <f t="shared" si="31"/>
        <v>10.625</v>
      </c>
      <c r="J14" s="33">
        <f t="shared" si="31"/>
        <v>53.125</v>
      </c>
      <c r="K14" s="33">
        <f t="shared" si="31"/>
        <v>265.62494572559388</v>
      </c>
      <c r="L14" s="33">
        <f t="shared" si="31"/>
        <v>1328.1231003879966</v>
      </c>
      <c r="M14" s="33">
        <f t="shared" si="31"/>
        <v>6640.5734380834401</v>
      </c>
      <c r="N14" s="33">
        <f t="shared" si="31"/>
        <v>16600.904342645012</v>
      </c>
      <c r="O14" s="33">
        <f t="shared" si="31"/>
        <v>28217.032018573551</v>
      </c>
      <c r="P14" s="33">
        <f t="shared" si="31"/>
        <v>36664.564537836464</v>
      </c>
      <c r="Q14" s="33">
        <f t="shared" si="31"/>
        <v>36627.075234118987</v>
      </c>
      <c r="R14" s="33">
        <f t="shared" si="31"/>
        <v>32907.388521661924</v>
      </c>
      <c r="S14" s="33">
        <f t="shared" si="31"/>
        <v>29544.569487226978</v>
      </c>
      <c r="T14" s="33">
        <f t="shared" si="31"/>
        <v>26508.548444317599</v>
      </c>
      <c r="U14" s="33">
        <f t="shared" si="31"/>
        <v>23770.936836608929</v>
      </c>
      <c r="V14" s="33">
        <f t="shared" si="31"/>
        <v>21305.123816482443</v>
      </c>
      <c r="W14" s="33">
        <f t="shared" si="31"/>
        <v>19086.316465897384</v>
      </c>
      <c r="X14" s="33">
        <f t="shared" si="31"/>
        <v>17091.536309616073</v>
      </c>
      <c r="Y14" s="33">
        <f t="shared" si="31"/>
        <v>15299.582775857558</v>
      </c>
      <c r="Z14" s="33">
        <f t="shared" si="31"/>
        <v>13690.972436086491</v>
      </c>
      <c r="AA14" s="33">
        <f t="shared" si="31"/>
        <v>12247.861233102887</v>
      </c>
      <c r="AB14" s="33">
        <f t="shared" si="31"/>
        <v>10953.955493554771</v>
      </c>
    </row>
    <row r="15" spans="1:28" x14ac:dyDescent="0.25">
      <c r="A15" s="6" t="s">
        <v>63</v>
      </c>
      <c r="B15" s="7"/>
      <c r="C15" s="2"/>
      <c r="D15" s="20"/>
      <c r="E15" s="18"/>
      <c r="F15" s="18"/>
      <c r="G15" s="18"/>
      <c r="H15" s="40">
        <f t="shared" ref="H15:AB15" si="32">G15+H14</f>
        <v>0</v>
      </c>
      <c r="I15" s="18">
        <f t="shared" si="32"/>
        <v>10.625</v>
      </c>
      <c r="J15" s="18">
        <f t="shared" si="32"/>
        <v>63.75</v>
      </c>
      <c r="K15" s="18">
        <f t="shared" si="32"/>
        <v>329.37494572559388</v>
      </c>
      <c r="L15" s="18">
        <f t="shared" si="32"/>
        <v>1657.4980461135906</v>
      </c>
      <c r="M15" s="18">
        <f t="shared" si="32"/>
        <v>8298.0714841970312</v>
      </c>
      <c r="N15" s="18">
        <f t="shared" si="32"/>
        <v>24898.975826842041</v>
      </c>
      <c r="O15" s="18">
        <f t="shared" si="32"/>
        <v>53116.007845415588</v>
      </c>
      <c r="P15" s="18">
        <f t="shared" si="32"/>
        <v>89780.57238325206</v>
      </c>
      <c r="Q15" s="18">
        <f t="shared" si="32"/>
        <v>126407.64761737105</v>
      </c>
      <c r="R15" s="18">
        <f t="shared" si="32"/>
        <v>159315.03613903298</v>
      </c>
      <c r="S15" s="18">
        <f t="shared" si="32"/>
        <v>188859.60562625996</v>
      </c>
      <c r="T15" s="18">
        <f t="shared" si="32"/>
        <v>215368.15407057756</v>
      </c>
      <c r="U15" s="18">
        <f t="shared" si="32"/>
        <v>239139.09090718647</v>
      </c>
      <c r="V15" s="18">
        <f t="shared" si="32"/>
        <v>260444.21472366891</v>
      </c>
      <c r="W15" s="18">
        <f t="shared" si="32"/>
        <v>279530.5311895663</v>
      </c>
      <c r="X15" s="18">
        <f t="shared" si="32"/>
        <v>296622.06749918236</v>
      </c>
      <c r="Y15" s="18">
        <f t="shared" si="32"/>
        <v>311921.65027503989</v>
      </c>
      <c r="Z15" s="18">
        <f t="shared" si="32"/>
        <v>325612.6227111264</v>
      </c>
      <c r="AA15" s="18">
        <f t="shared" si="32"/>
        <v>337860.48394422932</v>
      </c>
      <c r="AB15" s="18">
        <f t="shared" si="32"/>
        <v>348814.43943778408</v>
      </c>
    </row>
    <row r="16" spans="1:28" x14ac:dyDescent="0.25">
      <c r="A16" s="12" t="s">
        <v>4</v>
      </c>
      <c r="B16" s="13" t="s">
        <v>69</v>
      </c>
      <c r="C16" s="2"/>
      <c r="D16" s="44"/>
      <c r="E16" s="45"/>
      <c r="F16" s="45"/>
      <c r="G16" s="44">
        <v>5</v>
      </c>
      <c r="H16" s="45">
        <f t="shared" ref="H16:I16" si="33">G16</f>
        <v>5</v>
      </c>
      <c r="I16" s="45">
        <f t="shared" si="33"/>
        <v>5</v>
      </c>
      <c r="J16" s="45">
        <v>5</v>
      </c>
      <c r="K16" s="45">
        <v>5</v>
      </c>
      <c r="L16" s="45">
        <v>2.5</v>
      </c>
      <c r="M16" s="45">
        <v>1.7</v>
      </c>
      <c r="N16" s="45">
        <v>1.3</v>
      </c>
      <c r="O16" s="45">
        <v>1</v>
      </c>
      <c r="P16" s="45">
        <v>0.9</v>
      </c>
      <c r="Q16" s="45">
        <f t="shared" ref="Q16:S16" si="34">P16</f>
        <v>0.9</v>
      </c>
      <c r="R16" s="45">
        <f t="shared" si="34"/>
        <v>0.9</v>
      </c>
      <c r="S16" s="45">
        <f t="shared" si="34"/>
        <v>0.9</v>
      </c>
      <c r="T16" s="45">
        <f t="shared" ref="T16" si="35">S16</f>
        <v>0.9</v>
      </c>
      <c r="U16" s="45">
        <f t="shared" ref="U16" si="36">T16</f>
        <v>0.9</v>
      </c>
      <c r="V16" s="45">
        <f t="shared" ref="V16" si="37">U16</f>
        <v>0.9</v>
      </c>
      <c r="W16" s="45">
        <f t="shared" ref="W16" si="38">V16</f>
        <v>0.9</v>
      </c>
      <c r="X16" s="45">
        <f t="shared" ref="X16" si="39">W16</f>
        <v>0.9</v>
      </c>
      <c r="Y16" s="45">
        <f t="shared" ref="Y16" si="40">X16</f>
        <v>0.9</v>
      </c>
      <c r="Z16" s="45">
        <f t="shared" ref="Z16" si="41">Y16</f>
        <v>0.9</v>
      </c>
      <c r="AA16" s="45">
        <f t="shared" ref="AA16" si="42">Z16</f>
        <v>0.9</v>
      </c>
      <c r="AB16" s="45">
        <f t="shared" ref="AB16" si="43">AA16</f>
        <v>0.9</v>
      </c>
    </row>
    <row r="17" spans="1:16" x14ac:dyDescent="0.25">
      <c r="A17" s="14" t="s">
        <v>79</v>
      </c>
      <c r="B17" s="42" t="s">
        <v>81</v>
      </c>
      <c r="D17" s="43">
        <f>POWER(D16,1/7)</f>
        <v>0</v>
      </c>
      <c r="K17" s="43">
        <f t="shared" ref="K17:P17" si="44">POWER(K16,1/7)</f>
        <v>1.2584989506418267</v>
      </c>
      <c r="L17" s="43">
        <f t="shared" si="44"/>
        <v>1.1398522810475968</v>
      </c>
      <c r="M17" s="43">
        <f t="shared" si="44"/>
        <v>1.0787511569066228</v>
      </c>
      <c r="N17" s="43">
        <f t="shared" si="44"/>
        <v>1.038191865525826</v>
      </c>
      <c r="O17" s="43">
        <f t="shared" si="44"/>
        <v>1</v>
      </c>
      <c r="P17" s="43">
        <f t="shared" si="44"/>
        <v>0.98506120544111553</v>
      </c>
    </row>
    <row r="18" spans="1:16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82</v>
      </c>
      <c r="D47" s="25">
        <f t="shared" ref="D47:G47" si="45">E47-7</f>
        <v>43859</v>
      </c>
      <c r="E47" s="25">
        <f t="shared" si="45"/>
        <v>43866</v>
      </c>
      <c r="F47" s="25">
        <f t="shared" si="45"/>
        <v>43873</v>
      </c>
      <c r="G47" s="25">
        <f t="shared" si="45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46">J47+7</f>
        <v>43908</v>
      </c>
      <c r="L47" s="25">
        <f t="shared" si="46"/>
        <v>43915</v>
      </c>
      <c r="M47" s="25">
        <f t="shared" si="46"/>
        <v>43922</v>
      </c>
      <c r="N47" s="25">
        <f t="shared" si="46"/>
        <v>43929</v>
      </c>
      <c r="O47" s="25">
        <f t="shared" si="46"/>
        <v>43936</v>
      </c>
      <c r="P47" s="25">
        <f t="shared" si="46"/>
        <v>43943</v>
      </c>
      <c r="Q47" s="25">
        <f t="shared" si="46"/>
        <v>43950</v>
      </c>
      <c r="R47" s="25">
        <f t="shared" si="46"/>
        <v>43957</v>
      </c>
      <c r="S47" s="25">
        <f t="shared" si="46"/>
        <v>43964</v>
      </c>
      <c r="T47" s="25">
        <f t="shared" si="46"/>
        <v>43971</v>
      </c>
      <c r="U47" s="25">
        <f t="shared" si="46"/>
        <v>43978</v>
      </c>
      <c r="V47" s="25">
        <f t="shared" si="46"/>
        <v>43985</v>
      </c>
      <c r="W47" s="25">
        <f t="shared" si="46"/>
        <v>43992</v>
      </c>
      <c r="X47" s="25">
        <f t="shared" si="46"/>
        <v>43999</v>
      </c>
      <c r="Y47" s="25">
        <f t="shared" si="46"/>
        <v>44006</v>
      </c>
      <c r="Z47" s="25">
        <f t="shared" si="46"/>
        <v>44013</v>
      </c>
      <c r="AA47" s="25">
        <f t="shared" si="46"/>
        <v>44020</v>
      </c>
      <c r="AB47" s="25">
        <f t="shared" si="46"/>
        <v>44027</v>
      </c>
    </row>
    <row r="48" spans="1:28" x14ac:dyDescent="0.25">
      <c r="A48" s="29"/>
      <c r="B48" s="30" t="s">
        <v>71</v>
      </c>
      <c r="D48" s="15" t="str">
        <f t="shared" ref="D48:AB48" si="47">D4</f>
        <v>W 1</v>
      </c>
      <c r="E48" s="15" t="str">
        <f t="shared" si="47"/>
        <v>W 2</v>
      </c>
      <c r="F48" s="15" t="str">
        <f t="shared" si="47"/>
        <v>W 3</v>
      </c>
      <c r="G48" s="27" t="str">
        <f t="shared" si="47"/>
        <v>W 4</v>
      </c>
      <c r="H48" s="27" t="str">
        <f t="shared" si="47"/>
        <v>W 3</v>
      </c>
      <c r="I48" s="27" t="str">
        <f t="shared" si="47"/>
        <v>W 6</v>
      </c>
      <c r="J48" s="27" t="str">
        <f t="shared" si="47"/>
        <v>W 7</v>
      </c>
      <c r="K48" s="27" t="str">
        <f t="shared" si="47"/>
        <v>W 8</v>
      </c>
      <c r="L48" s="27" t="str">
        <f t="shared" si="47"/>
        <v>W 9</v>
      </c>
      <c r="M48" s="27" t="str">
        <f t="shared" si="47"/>
        <v>W 10</v>
      </c>
      <c r="N48" s="27" t="str">
        <f t="shared" si="47"/>
        <v>W 11</v>
      </c>
      <c r="O48" s="27" t="str">
        <f t="shared" si="47"/>
        <v>W 12</v>
      </c>
      <c r="P48" s="15" t="str">
        <f t="shared" si="47"/>
        <v>W 13</v>
      </c>
      <c r="Q48" s="15" t="str">
        <f t="shared" si="47"/>
        <v>W 14</v>
      </c>
      <c r="R48" s="15" t="str">
        <f t="shared" si="47"/>
        <v>W 15</v>
      </c>
      <c r="S48" s="15" t="str">
        <f t="shared" si="47"/>
        <v>W 16</v>
      </c>
      <c r="T48" s="15" t="str">
        <f t="shared" si="47"/>
        <v>W 17</v>
      </c>
      <c r="U48" s="15" t="str">
        <f t="shared" si="47"/>
        <v>W 18</v>
      </c>
      <c r="V48" s="15" t="str">
        <f t="shared" si="47"/>
        <v>W 19</v>
      </c>
      <c r="W48" s="15" t="str">
        <f t="shared" si="47"/>
        <v>W 20</v>
      </c>
      <c r="X48" s="15" t="str">
        <f t="shared" si="47"/>
        <v>W 21</v>
      </c>
      <c r="Y48" s="15" t="str">
        <f t="shared" si="47"/>
        <v>W 22</v>
      </c>
      <c r="Z48" s="15" t="str">
        <f t="shared" si="47"/>
        <v>W 23</v>
      </c>
      <c r="AA48" s="15" t="str">
        <f t="shared" si="47"/>
        <v>W 24</v>
      </c>
      <c r="AB48" s="15" t="str">
        <f t="shared" si="47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42</v>
      </c>
      <c r="J49" s="5">
        <v>364</v>
      </c>
      <c r="K49" s="5">
        <v>1941</v>
      </c>
      <c r="L49" s="5">
        <v>8068</v>
      </c>
      <c r="M49" s="5">
        <v>25141</v>
      </c>
      <c r="N49" s="5">
        <v>55233</v>
      </c>
      <c r="O49" s="5">
        <v>93864</v>
      </c>
      <c r="P49" s="5">
        <v>129035</v>
      </c>
      <c r="Q49" s="5">
        <v>161145</v>
      </c>
      <c r="R49" s="5">
        <v>194990</v>
      </c>
      <c r="S49" s="20">
        <v>226463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>
        <f t="shared" ref="D50:I50" si="48">D49-C49</f>
        <v>0</v>
      </c>
      <c r="E50" s="5">
        <f t="shared" si="48"/>
        <v>0</v>
      </c>
      <c r="F50" s="5">
        <f t="shared" si="48"/>
        <v>0</v>
      </c>
      <c r="G50" s="5">
        <f t="shared" si="48"/>
        <v>0</v>
      </c>
      <c r="H50" s="5">
        <f t="shared" si="48"/>
        <v>0</v>
      </c>
      <c r="I50" s="5">
        <f t="shared" si="48"/>
        <v>42</v>
      </c>
      <c r="J50" s="5">
        <f>J49-I49</f>
        <v>322</v>
      </c>
      <c r="K50" s="5">
        <f t="shared" ref="K50:P50" si="49">K49-J49</f>
        <v>1577</v>
      </c>
      <c r="L50" s="5">
        <f t="shared" si="49"/>
        <v>6127</v>
      </c>
      <c r="M50" s="5">
        <f t="shared" si="49"/>
        <v>17073</v>
      </c>
      <c r="N50" s="5">
        <f t="shared" si="49"/>
        <v>30092</v>
      </c>
      <c r="O50" s="5">
        <f t="shared" si="49"/>
        <v>38631</v>
      </c>
      <c r="P50" s="5">
        <f t="shared" si="49"/>
        <v>35171</v>
      </c>
      <c r="Q50" s="5">
        <f t="shared" ref="Q50" si="50">Q49-P49</f>
        <v>32110</v>
      </c>
      <c r="R50" s="5">
        <f t="shared" ref="R50:S50" si="51">R49-Q49</f>
        <v>33845</v>
      </c>
      <c r="S50" s="20">
        <f t="shared" si="51"/>
        <v>31473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6</v>
      </c>
      <c r="K51" s="5">
        <v>60</v>
      </c>
      <c r="L51" s="5">
        <v>422</v>
      </c>
      <c r="M51" s="5">
        <v>1789</v>
      </c>
      <c r="N51" s="5">
        <v>6159</v>
      </c>
      <c r="O51" s="5">
        <v>12107</v>
      </c>
      <c r="P51" s="5">
        <v>17337</v>
      </c>
      <c r="Q51" s="5">
        <v>22416</v>
      </c>
      <c r="R51" s="5">
        <v>29427</v>
      </c>
      <c r="S51" s="20">
        <v>32692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>
        <f t="shared" ref="D52:I52" si="52">D51-C51</f>
        <v>0</v>
      </c>
      <c r="E52" s="5">
        <f t="shared" si="52"/>
        <v>0</v>
      </c>
      <c r="F52" s="5">
        <f t="shared" si="52"/>
        <v>0</v>
      </c>
      <c r="G52" s="5">
        <f t="shared" si="52"/>
        <v>0</v>
      </c>
      <c r="H52" s="5">
        <f t="shared" si="52"/>
        <v>0</v>
      </c>
      <c r="I52" s="5">
        <f t="shared" si="52"/>
        <v>0</v>
      </c>
      <c r="J52" s="5">
        <f>J51-I51</f>
        <v>6</v>
      </c>
      <c r="K52" s="5">
        <f t="shared" ref="K52:P52" si="53">K51-J51</f>
        <v>54</v>
      </c>
      <c r="L52" s="5">
        <f t="shared" si="53"/>
        <v>362</v>
      </c>
      <c r="M52" s="5">
        <f t="shared" si="53"/>
        <v>1367</v>
      </c>
      <c r="N52" s="5">
        <f t="shared" si="53"/>
        <v>4370</v>
      </c>
      <c r="O52" s="5">
        <f t="shared" si="53"/>
        <v>5948</v>
      </c>
      <c r="P52" s="5">
        <f t="shared" si="53"/>
        <v>5230</v>
      </c>
      <c r="Q52" s="5">
        <f t="shared" ref="Q52" si="54">Q51-P51</f>
        <v>5079</v>
      </c>
      <c r="R52" s="5">
        <f t="shared" ref="R52:S52" si="55">R51-Q51</f>
        <v>7011</v>
      </c>
      <c r="S52" s="5">
        <f t="shared" si="55"/>
        <v>3265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629/4860</f>
        <v>0.12942386831275721</v>
      </c>
      <c r="O54" s="63">
        <f>O52/O50</f>
        <v>0.15396960989878594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FA54-7922-457D-BE6E-1FE396D200C0}">
  <dimension ref="A1:AB55"/>
  <sheetViews>
    <sheetView topLeftCell="C1" workbookViewId="0">
      <selection activeCell="T53" sqref="T53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72">
        <f>F5+F7+F13+F15</f>
        <v>332000000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332000000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332000000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36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36" t="s">
        <v>32</v>
      </c>
    </row>
    <row r="5" spans="1:28" x14ac:dyDescent="0.25">
      <c r="A5" s="6" t="s">
        <v>67</v>
      </c>
      <c r="B5" s="7"/>
      <c r="C5" s="2"/>
      <c r="D5" s="73">
        <f t="shared" ref="D5:E5" si="0">IF(Ges_Bev-D15-D6-D13&lt;0,0,Ges_Bev-D15-D6-D13)</f>
        <v>332000000</v>
      </c>
      <c r="E5" s="73">
        <f t="shared" si="0"/>
        <v>331999999.94999999</v>
      </c>
      <c r="F5" s="74">
        <f t="shared" ref="F5:AB5" si="1">IF(Ges_Bev-F15-F13-F7&lt;0,0,Ges_Bev-F15-F13-F7)</f>
        <v>331999999.64999998</v>
      </c>
      <c r="G5" s="74">
        <f t="shared" si="1"/>
        <v>331999997.19999999</v>
      </c>
      <c r="H5" s="74">
        <f t="shared" si="1"/>
        <v>331999980.05000001</v>
      </c>
      <c r="I5" s="74">
        <f t="shared" si="1"/>
        <v>331999860.00000107</v>
      </c>
      <c r="J5" s="74">
        <f t="shared" si="1"/>
        <v>331999019.65005612</v>
      </c>
      <c r="K5" s="74">
        <f t="shared" si="1"/>
        <v>331993137.2027725</v>
      </c>
      <c r="L5" s="74">
        <f t="shared" si="1"/>
        <v>331951960.18608469</v>
      </c>
      <c r="M5" s="74">
        <f t="shared" si="1"/>
        <v>331787255.32014579</v>
      </c>
      <c r="N5" s="74">
        <f t="shared" si="1"/>
        <v>331540231.64203823</v>
      </c>
      <c r="O5" s="74">
        <f t="shared" si="1"/>
        <v>331293356.87501585</v>
      </c>
      <c r="P5" s="74">
        <f t="shared" si="1"/>
        <v>331046803.74404895</v>
      </c>
      <c r="Q5" s="74">
        <f t="shared" si="1"/>
        <v>330825350.27198559</v>
      </c>
      <c r="R5" s="74">
        <f t="shared" si="1"/>
        <v>330626580.49345547</v>
      </c>
      <c r="S5" s="74">
        <f t="shared" si="1"/>
        <v>330448283.14012873</v>
      </c>
      <c r="T5" s="74">
        <f t="shared" si="1"/>
        <v>330288440.00647193</v>
      </c>
      <c r="U5" s="74">
        <f t="shared" si="1"/>
        <v>330145213.6996125</v>
      </c>
      <c r="V5" s="74">
        <f t="shared" si="1"/>
        <v>330016935.15152365</v>
      </c>
      <c r="W5" s="74">
        <f t="shared" si="1"/>
        <v>329902091.18575418</v>
      </c>
      <c r="X5" s="33">
        <f t="shared" si="1"/>
        <v>329799312.35872567</v>
      </c>
      <c r="Y5" s="33">
        <f t="shared" si="1"/>
        <v>329707361.23594266</v>
      </c>
      <c r="Z5" s="33">
        <f t="shared" si="1"/>
        <v>329625121.21489429</v>
      </c>
      <c r="AA5" s="33">
        <f t="shared" si="1"/>
        <v>329551585.96747881</v>
      </c>
      <c r="AB5" s="33">
        <f t="shared" si="1"/>
        <v>329485849.54405814</v>
      </c>
    </row>
    <row r="6" spans="1:28" x14ac:dyDescent="0.25">
      <c r="A6" s="6" t="s">
        <v>6</v>
      </c>
      <c r="B6" s="7"/>
      <c r="C6" s="2"/>
      <c r="D6" s="17"/>
      <c r="E6" s="17">
        <f>D6+E7</f>
        <v>0.05</v>
      </c>
      <c r="F6" s="40">
        <f t="shared" ref="F6:AB6" si="2">E6+F7</f>
        <v>0.4</v>
      </c>
      <c r="G6" s="18">
        <f t="shared" si="2"/>
        <v>2.85</v>
      </c>
      <c r="H6" s="18">
        <f t="shared" si="2"/>
        <v>19.999999983004972</v>
      </c>
      <c r="I6" s="18">
        <f t="shared" si="2"/>
        <v>140.04999891231802</v>
      </c>
      <c r="J6" s="18">
        <f t="shared" si="2"/>
        <v>980.39994395037343</v>
      </c>
      <c r="K6" s="18">
        <f t="shared" si="2"/>
        <v>6862.8472274928381</v>
      </c>
      <c r="L6" s="18">
        <f t="shared" si="2"/>
        <v>48039.863915310452</v>
      </c>
      <c r="M6" s="18">
        <f t="shared" si="2"/>
        <v>212744.72985423778</v>
      </c>
      <c r="N6" s="18">
        <f t="shared" si="2"/>
        <v>459768.40796177415</v>
      </c>
      <c r="O6" s="18">
        <f t="shared" si="2"/>
        <v>706643.174984121</v>
      </c>
      <c r="P6" s="18">
        <f t="shared" si="2"/>
        <v>953196.30595107086</v>
      </c>
      <c r="Q6" s="18">
        <f t="shared" si="2"/>
        <v>1174649.7780144443</v>
      </c>
      <c r="R6" s="18">
        <f t="shared" si="2"/>
        <v>1373419.5565445642</v>
      </c>
      <c r="S6" s="18">
        <f t="shared" si="2"/>
        <v>1551716.9098712455</v>
      </c>
      <c r="T6" s="18">
        <f t="shared" si="2"/>
        <v>1711560.0435280264</v>
      </c>
      <c r="U6" s="18">
        <f t="shared" si="2"/>
        <v>1854786.3503874785</v>
      </c>
      <c r="V6" s="18">
        <f t="shared" si="2"/>
        <v>1983064.8984763832</v>
      </c>
      <c r="W6" s="18">
        <f t="shared" si="2"/>
        <v>2097908.8642457747</v>
      </c>
      <c r="X6" s="18">
        <f t="shared" si="2"/>
        <v>2200687.6912743431</v>
      </c>
      <c r="Y6" s="18">
        <f t="shared" si="2"/>
        <v>2292638.8140573371</v>
      </c>
      <c r="Z6" s="18">
        <f t="shared" si="2"/>
        <v>2374878.8351057293</v>
      </c>
      <c r="AA6" s="18">
        <f t="shared" si="2"/>
        <v>2448414.0825211895</v>
      </c>
      <c r="AB6" s="18">
        <f t="shared" si="2"/>
        <v>2514150.5059418287</v>
      </c>
    </row>
    <row r="7" spans="1:28" x14ac:dyDescent="0.25">
      <c r="A7" s="6" t="s">
        <v>62</v>
      </c>
      <c r="B7" s="7"/>
      <c r="C7" s="2"/>
      <c r="D7" s="17"/>
      <c r="E7" s="41">
        <v>0.05</v>
      </c>
      <c r="F7" s="40">
        <f t="shared" ref="F7:AB7" si="3">IF((E7*E16*E5/(E5+E15))&gt;E5,E5,(E7*E16*E5/(E5+E15)))</f>
        <v>0.35000000000000003</v>
      </c>
      <c r="G7" s="18">
        <f t="shared" si="3"/>
        <v>2.4500000000000002</v>
      </c>
      <c r="H7" s="18">
        <f t="shared" si="3"/>
        <v>17.149999983004971</v>
      </c>
      <c r="I7" s="18">
        <f t="shared" si="3"/>
        <v>120.04999892931305</v>
      </c>
      <c r="J7" s="18">
        <f t="shared" si="3"/>
        <v>840.34994503805535</v>
      </c>
      <c r="K7" s="18">
        <f t="shared" si="3"/>
        <v>5882.4472835424649</v>
      </c>
      <c r="L7" s="18">
        <f t="shared" si="3"/>
        <v>41177.016687817617</v>
      </c>
      <c r="M7" s="18">
        <f t="shared" si="3"/>
        <v>164704.86593892734</v>
      </c>
      <c r="N7" s="18">
        <f t="shared" si="3"/>
        <v>247023.67810753637</v>
      </c>
      <c r="O7" s="18">
        <f t="shared" si="3"/>
        <v>246874.76702234684</v>
      </c>
      <c r="P7" s="18">
        <f t="shared" si="3"/>
        <v>246553.13096694983</v>
      </c>
      <c r="Q7" s="18">
        <f t="shared" si="3"/>
        <v>221453.47206337337</v>
      </c>
      <c r="R7" s="18">
        <f t="shared" si="3"/>
        <v>198769.77853011992</v>
      </c>
      <c r="S7" s="18">
        <f t="shared" si="3"/>
        <v>178297.35332668136</v>
      </c>
      <c r="T7" s="18">
        <f t="shared" si="3"/>
        <v>159843.13365678085</v>
      </c>
      <c r="U7" s="18">
        <f t="shared" si="3"/>
        <v>143226.30685945207</v>
      </c>
      <c r="V7" s="18">
        <f t="shared" si="3"/>
        <v>128278.54808890466</v>
      </c>
      <c r="W7" s="18">
        <f t="shared" si="3"/>
        <v>114843.96576939167</v>
      </c>
      <c r="X7" s="18">
        <f t="shared" si="3"/>
        <v>102778.82702856838</v>
      </c>
      <c r="Y7" s="18">
        <f t="shared" si="3"/>
        <v>91951.122782993989</v>
      </c>
      <c r="Z7" s="18">
        <f t="shared" si="3"/>
        <v>82240.021048392358</v>
      </c>
      <c r="AA7" s="18">
        <f t="shared" si="3"/>
        <v>73535.247415460268</v>
      </c>
      <c r="AB7" s="18">
        <f t="shared" si="3"/>
        <v>65736.423420639039</v>
      </c>
    </row>
    <row r="8" spans="1:28" x14ac:dyDescent="0.25">
      <c r="A8" s="8" t="s">
        <v>1</v>
      </c>
      <c r="B8" s="9">
        <f>1-mittlere_F-schwere_F</f>
        <v>0.8</v>
      </c>
      <c r="C8" s="2"/>
      <c r="D8" s="18"/>
      <c r="E8" s="18"/>
      <c r="F8" s="40">
        <f t="shared" ref="F8:AB8" si="4">F$7*leichte_F</f>
        <v>0.28000000000000003</v>
      </c>
      <c r="G8" s="18">
        <f t="shared" si="4"/>
        <v>1.9600000000000002</v>
      </c>
      <c r="H8" s="18">
        <f t="shared" si="4"/>
        <v>13.719999986403977</v>
      </c>
      <c r="I8" s="18">
        <f t="shared" si="4"/>
        <v>96.039999143450444</v>
      </c>
      <c r="J8" s="18">
        <f t="shared" si="4"/>
        <v>672.27995603044428</v>
      </c>
      <c r="K8" s="18">
        <f t="shared" si="4"/>
        <v>4705.9578268339719</v>
      </c>
      <c r="L8" s="18">
        <f t="shared" si="4"/>
        <v>32941.613350254098</v>
      </c>
      <c r="M8" s="18">
        <f t="shared" si="4"/>
        <v>131763.89275114189</v>
      </c>
      <c r="N8" s="18">
        <f t="shared" si="4"/>
        <v>197618.94248602912</v>
      </c>
      <c r="O8" s="18">
        <f t="shared" si="4"/>
        <v>197499.81361787749</v>
      </c>
      <c r="P8" s="18">
        <f t="shared" si="4"/>
        <v>197242.50477355986</v>
      </c>
      <c r="Q8" s="18">
        <f t="shared" si="4"/>
        <v>177162.7776506987</v>
      </c>
      <c r="R8" s="18">
        <f t="shared" si="4"/>
        <v>159015.82282409596</v>
      </c>
      <c r="S8" s="18">
        <f t="shared" si="4"/>
        <v>142637.88266134509</v>
      </c>
      <c r="T8" s="18">
        <f t="shared" si="4"/>
        <v>127874.50692542468</v>
      </c>
      <c r="U8" s="18">
        <f t="shared" si="4"/>
        <v>114581.04548756167</v>
      </c>
      <c r="V8" s="18">
        <f t="shared" si="4"/>
        <v>102622.83847112373</v>
      </c>
      <c r="W8" s="18">
        <f t="shared" si="4"/>
        <v>91875.172615513336</v>
      </c>
      <c r="X8" s="18">
        <f t="shared" si="4"/>
        <v>82223.061622854715</v>
      </c>
      <c r="Y8" s="18">
        <f t="shared" si="4"/>
        <v>73560.898226395191</v>
      </c>
      <c r="Z8" s="18">
        <f t="shared" si="4"/>
        <v>65792.016838713884</v>
      </c>
      <c r="AA8" s="18">
        <f t="shared" si="4"/>
        <v>58828.197932368217</v>
      </c>
      <c r="AB8" s="18">
        <f t="shared" si="4"/>
        <v>52589.138736511231</v>
      </c>
    </row>
    <row r="9" spans="1:28" x14ac:dyDescent="0.25">
      <c r="A9" s="8" t="s">
        <v>2</v>
      </c>
      <c r="B9" s="38">
        <f>0.2-schwere_F</f>
        <v>0.14000000000000001</v>
      </c>
      <c r="C9" s="2"/>
      <c r="D9" s="18"/>
      <c r="E9" s="18"/>
      <c r="F9" s="40">
        <f t="shared" ref="F9:AB9" si="5">F$7*mittlere_F</f>
        <v>4.9000000000000009E-2</v>
      </c>
      <c r="G9" s="18">
        <f t="shared" si="5"/>
        <v>0.34300000000000008</v>
      </c>
      <c r="H9" s="18">
        <f t="shared" si="5"/>
        <v>2.4009999976206964</v>
      </c>
      <c r="I9" s="18">
        <f t="shared" si="5"/>
        <v>16.806999850103828</v>
      </c>
      <c r="J9" s="18">
        <f t="shared" si="5"/>
        <v>117.64899230532777</v>
      </c>
      <c r="K9" s="18">
        <f t="shared" si="5"/>
        <v>823.54261969594518</v>
      </c>
      <c r="L9" s="18">
        <f t="shared" si="5"/>
        <v>5764.7823362944673</v>
      </c>
      <c r="M9" s="18">
        <f t="shared" si="5"/>
        <v>23058.681231449831</v>
      </c>
      <c r="N9" s="18">
        <f t="shared" si="5"/>
        <v>34583.314935055096</v>
      </c>
      <c r="O9" s="18">
        <f t="shared" si="5"/>
        <v>34562.467383128562</v>
      </c>
      <c r="P9" s="18">
        <f t="shared" si="5"/>
        <v>34517.438335372979</v>
      </c>
      <c r="Q9" s="18">
        <f t="shared" si="5"/>
        <v>31003.486088872276</v>
      </c>
      <c r="R9" s="18">
        <f t="shared" si="5"/>
        <v>27827.768994216793</v>
      </c>
      <c r="S9" s="18">
        <f t="shared" si="5"/>
        <v>24961.629465735394</v>
      </c>
      <c r="T9" s="18">
        <f t="shared" si="5"/>
        <v>22378.038711949321</v>
      </c>
      <c r="U9" s="18">
        <f t="shared" si="5"/>
        <v>20051.682960323291</v>
      </c>
      <c r="V9" s="18">
        <f t="shared" si="5"/>
        <v>17958.996732446652</v>
      </c>
      <c r="W9" s="18">
        <f t="shared" si="5"/>
        <v>16078.155207714835</v>
      </c>
      <c r="X9" s="18">
        <f t="shared" si="5"/>
        <v>14389.035783999576</v>
      </c>
      <c r="Y9" s="18">
        <f t="shared" si="5"/>
        <v>12873.15718961916</v>
      </c>
      <c r="Z9" s="18">
        <f t="shared" si="5"/>
        <v>11513.60294677493</v>
      </c>
      <c r="AA9" s="18">
        <f t="shared" si="5"/>
        <v>10294.934638164439</v>
      </c>
      <c r="AB9" s="18">
        <f t="shared" si="5"/>
        <v>9203.0992788894655</v>
      </c>
    </row>
    <row r="10" spans="1:28" x14ac:dyDescent="0.25">
      <c r="A10" s="8" t="s">
        <v>3</v>
      </c>
      <c r="B10" s="10">
        <v>0.06</v>
      </c>
      <c r="C10" s="2"/>
      <c r="D10" s="18"/>
      <c r="E10" s="18"/>
      <c r="F10" s="40">
        <f t="shared" ref="F10:AB10" si="6">F$7*schwere_F</f>
        <v>2.1000000000000001E-2</v>
      </c>
      <c r="G10" s="18">
        <f t="shared" si="6"/>
        <v>0.14699999999999999</v>
      </c>
      <c r="H10" s="18">
        <f t="shared" si="6"/>
        <v>1.0289999989802983</v>
      </c>
      <c r="I10" s="18">
        <f t="shared" si="6"/>
        <v>7.2029999357587826</v>
      </c>
      <c r="J10" s="18">
        <f t="shared" si="6"/>
        <v>50.420996702283318</v>
      </c>
      <c r="K10" s="18">
        <f t="shared" si="6"/>
        <v>352.94683701254786</v>
      </c>
      <c r="L10" s="18">
        <f t="shared" si="6"/>
        <v>2470.6210012690567</v>
      </c>
      <c r="M10" s="18">
        <f t="shared" si="6"/>
        <v>9882.291956335639</v>
      </c>
      <c r="N10" s="18">
        <f t="shared" si="6"/>
        <v>14821.420686452182</v>
      </c>
      <c r="O10" s="18">
        <f t="shared" si="6"/>
        <v>14812.48602134081</v>
      </c>
      <c r="P10" s="18">
        <f t="shared" si="6"/>
        <v>14793.187858016989</v>
      </c>
      <c r="Q10" s="18">
        <f t="shared" si="6"/>
        <v>13287.208323802401</v>
      </c>
      <c r="R10" s="18">
        <f t="shared" si="6"/>
        <v>11926.186711807195</v>
      </c>
      <c r="S10" s="18">
        <f t="shared" si="6"/>
        <v>10697.841199600882</v>
      </c>
      <c r="T10" s="18">
        <f t="shared" si="6"/>
        <v>9590.5880194068504</v>
      </c>
      <c r="U10" s="18">
        <f t="shared" si="6"/>
        <v>8593.5784115671249</v>
      </c>
      <c r="V10" s="18">
        <f t="shared" si="6"/>
        <v>7696.7128853342792</v>
      </c>
      <c r="W10" s="18">
        <f t="shared" si="6"/>
        <v>6890.6379461634997</v>
      </c>
      <c r="X10" s="18">
        <f t="shared" si="6"/>
        <v>6166.7296217141029</v>
      </c>
      <c r="Y10" s="18">
        <f t="shared" si="6"/>
        <v>5517.0673669796388</v>
      </c>
      <c r="Z10" s="18">
        <f t="shared" si="6"/>
        <v>4934.4012629035415</v>
      </c>
      <c r="AA10" s="18">
        <f t="shared" si="6"/>
        <v>4412.1148449276161</v>
      </c>
      <c r="AB10" s="18">
        <f t="shared" si="6"/>
        <v>3944.1854052383424</v>
      </c>
    </row>
    <row r="11" spans="1:28" x14ac:dyDescent="0.25">
      <c r="A11" s="8" t="s">
        <v>64</v>
      </c>
      <c r="B11" s="11" t="s">
        <v>75</v>
      </c>
      <c r="C11" s="2"/>
      <c r="D11" s="18"/>
      <c r="E11" s="31">
        <v>0</v>
      </c>
      <c r="F11" s="19">
        <f t="shared" ref="F11:AB11" si="7">E11</f>
        <v>0</v>
      </c>
      <c r="G11" s="19">
        <f t="shared" si="7"/>
        <v>0</v>
      </c>
      <c r="H11" s="19">
        <f t="shared" si="7"/>
        <v>0</v>
      </c>
      <c r="I11" s="19">
        <f t="shared" si="7"/>
        <v>0</v>
      </c>
      <c r="J11" s="19">
        <f t="shared" si="7"/>
        <v>0</v>
      </c>
      <c r="K11" s="19">
        <f t="shared" si="7"/>
        <v>0</v>
      </c>
      <c r="L11" s="19">
        <f t="shared" si="7"/>
        <v>0</v>
      </c>
      <c r="M11" s="19">
        <f t="shared" si="7"/>
        <v>0</v>
      </c>
      <c r="N11" s="19">
        <f t="shared" si="7"/>
        <v>0</v>
      </c>
      <c r="O11" s="19">
        <f t="shared" si="7"/>
        <v>0</v>
      </c>
      <c r="P11" s="19">
        <f t="shared" si="7"/>
        <v>0</v>
      </c>
      <c r="Q11" s="19">
        <f t="shared" si="7"/>
        <v>0</v>
      </c>
      <c r="R11" s="19">
        <f t="shared" si="7"/>
        <v>0</v>
      </c>
      <c r="S11" s="19">
        <f t="shared" si="7"/>
        <v>0</v>
      </c>
      <c r="T11" s="19">
        <f t="shared" si="7"/>
        <v>0</v>
      </c>
      <c r="U11" s="19">
        <f t="shared" si="7"/>
        <v>0</v>
      </c>
      <c r="V11" s="19">
        <f t="shared" si="7"/>
        <v>0</v>
      </c>
      <c r="W11" s="19">
        <f t="shared" si="7"/>
        <v>0</v>
      </c>
      <c r="X11" s="19">
        <f t="shared" si="7"/>
        <v>0</v>
      </c>
      <c r="Y11" s="19">
        <f t="shared" si="7"/>
        <v>0</v>
      </c>
      <c r="Z11" s="19">
        <f t="shared" si="7"/>
        <v>0</v>
      </c>
      <c r="AA11" s="19">
        <f t="shared" si="7"/>
        <v>0</v>
      </c>
      <c r="AB11" s="19">
        <f t="shared" si="7"/>
        <v>0</v>
      </c>
    </row>
    <row r="12" spans="1:28" x14ac:dyDescent="0.25">
      <c r="A12" s="6" t="s">
        <v>7</v>
      </c>
      <c r="B12" s="38"/>
      <c r="C12" s="2"/>
      <c r="D12" s="18"/>
      <c r="E12" s="18"/>
      <c r="F12" s="39">
        <f>E10*(1-E11)</f>
        <v>0</v>
      </c>
      <c r="G12" s="33">
        <f t="shared" ref="G12:AB12" si="8">F10*(1-F11)</f>
        <v>2.1000000000000001E-2</v>
      </c>
      <c r="H12" s="33">
        <f t="shared" si="8"/>
        <v>0.14699999999999999</v>
      </c>
      <c r="I12" s="33">
        <f t="shared" si="8"/>
        <v>1.0289999989802983</v>
      </c>
      <c r="J12" s="33">
        <f t="shared" si="8"/>
        <v>7.2029999357587826</v>
      </c>
      <c r="K12" s="33">
        <f t="shared" si="8"/>
        <v>50.420996702283318</v>
      </c>
      <c r="L12" s="33">
        <f t="shared" si="8"/>
        <v>352.94683701254786</v>
      </c>
      <c r="M12" s="33">
        <f t="shared" si="8"/>
        <v>2470.6210012690567</v>
      </c>
      <c r="N12" s="33">
        <f t="shared" si="8"/>
        <v>9882.291956335639</v>
      </c>
      <c r="O12" s="33">
        <f t="shared" si="8"/>
        <v>14821.420686452182</v>
      </c>
      <c r="P12" s="33">
        <f t="shared" si="8"/>
        <v>14812.48602134081</v>
      </c>
      <c r="Q12" s="33">
        <f t="shared" si="8"/>
        <v>14793.187858016989</v>
      </c>
      <c r="R12" s="33">
        <f t="shared" si="8"/>
        <v>13287.208323802401</v>
      </c>
      <c r="S12" s="33">
        <f t="shared" si="8"/>
        <v>11926.186711807195</v>
      </c>
      <c r="T12" s="33">
        <f t="shared" si="8"/>
        <v>10697.841199600882</v>
      </c>
      <c r="U12" s="33">
        <f t="shared" si="8"/>
        <v>9590.5880194068504</v>
      </c>
      <c r="V12" s="33">
        <f t="shared" si="8"/>
        <v>8593.5784115671249</v>
      </c>
      <c r="W12" s="33">
        <f t="shared" si="8"/>
        <v>7696.7128853342792</v>
      </c>
      <c r="X12" s="33">
        <f t="shared" si="8"/>
        <v>6890.6379461634997</v>
      </c>
      <c r="Y12" s="33">
        <f t="shared" si="8"/>
        <v>6166.7296217141029</v>
      </c>
      <c r="Z12" s="33">
        <f t="shared" si="8"/>
        <v>5517.0673669796388</v>
      </c>
      <c r="AA12" s="33">
        <f t="shared" si="8"/>
        <v>4934.4012629035415</v>
      </c>
      <c r="AB12" s="33">
        <f t="shared" si="8"/>
        <v>4412.1148449276161</v>
      </c>
    </row>
    <row r="13" spans="1:28" x14ac:dyDescent="0.25">
      <c r="A13" s="6" t="s">
        <v>38</v>
      </c>
      <c r="B13" s="7"/>
      <c r="C13" s="2"/>
      <c r="D13" s="20"/>
      <c r="E13" s="20"/>
      <c r="F13" s="40">
        <f t="shared" ref="F13:AB13" si="9">E13+F12</f>
        <v>0</v>
      </c>
      <c r="G13" s="18">
        <f t="shared" si="9"/>
        <v>2.1000000000000001E-2</v>
      </c>
      <c r="H13" s="18">
        <f t="shared" si="9"/>
        <v>0.16799999999999998</v>
      </c>
      <c r="I13" s="18">
        <f t="shared" si="9"/>
        <v>1.1969999989802982</v>
      </c>
      <c r="J13" s="18">
        <f t="shared" si="9"/>
        <v>8.3999999347390801</v>
      </c>
      <c r="K13" s="18">
        <f t="shared" si="9"/>
        <v>58.820996637022397</v>
      </c>
      <c r="L13" s="18">
        <f t="shared" si="9"/>
        <v>411.76783364957026</v>
      </c>
      <c r="M13" s="18">
        <f t="shared" si="9"/>
        <v>2882.3888349186268</v>
      </c>
      <c r="N13" s="18">
        <f t="shared" si="9"/>
        <v>12764.680791254266</v>
      </c>
      <c r="O13" s="18">
        <f t="shared" si="9"/>
        <v>27586.101477706448</v>
      </c>
      <c r="P13" s="18">
        <f t="shared" si="9"/>
        <v>42398.587499047258</v>
      </c>
      <c r="Q13" s="18">
        <f t="shared" si="9"/>
        <v>57191.775357064245</v>
      </c>
      <c r="R13" s="18">
        <f t="shared" si="9"/>
        <v>70478.983680866644</v>
      </c>
      <c r="S13" s="18">
        <f t="shared" si="9"/>
        <v>82405.170392673841</v>
      </c>
      <c r="T13" s="18">
        <f t="shared" si="9"/>
        <v>93103.011592274721</v>
      </c>
      <c r="U13" s="18">
        <f t="shared" si="9"/>
        <v>102693.59961168157</v>
      </c>
      <c r="V13" s="18">
        <f t="shared" si="9"/>
        <v>111287.17802324869</v>
      </c>
      <c r="W13" s="18">
        <f t="shared" si="9"/>
        <v>118983.89090858297</v>
      </c>
      <c r="X13" s="18">
        <f t="shared" si="9"/>
        <v>125874.52885474646</v>
      </c>
      <c r="Y13" s="18">
        <f t="shared" si="9"/>
        <v>132041.25847646056</v>
      </c>
      <c r="Z13" s="18">
        <f t="shared" si="9"/>
        <v>137558.32584344019</v>
      </c>
      <c r="AA13" s="18">
        <f t="shared" si="9"/>
        <v>142492.72710634372</v>
      </c>
      <c r="AB13" s="18">
        <f t="shared" si="9"/>
        <v>146904.84195127134</v>
      </c>
    </row>
    <row r="14" spans="1:28" x14ac:dyDescent="0.25">
      <c r="A14" s="6" t="s">
        <v>78</v>
      </c>
      <c r="B14" s="7"/>
      <c r="C14" s="2"/>
      <c r="D14" s="20"/>
      <c r="E14" s="20"/>
      <c r="F14" s="39">
        <f>E8+E9+E10*E11</f>
        <v>0</v>
      </c>
      <c r="G14" s="33">
        <f t="shared" ref="G14:AB14" si="10">F8+F9+F10*F11</f>
        <v>0.32900000000000001</v>
      </c>
      <c r="H14" s="33">
        <f t="shared" si="10"/>
        <v>2.3030000000000004</v>
      </c>
      <c r="I14" s="33">
        <f t="shared" si="10"/>
        <v>16.120999984024674</v>
      </c>
      <c r="J14" s="33">
        <f t="shared" si="10"/>
        <v>112.84699899355428</v>
      </c>
      <c r="K14" s="33">
        <f t="shared" si="10"/>
        <v>789.92894833577202</v>
      </c>
      <c r="L14" s="33">
        <f t="shared" si="10"/>
        <v>5529.5004465299171</v>
      </c>
      <c r="M14" s="33">
        <f t="shared" si="10"/>
        <v>38706.395686548567</v>
      </c>
      <c r="N14" s="33">
        <f t="shared" si="10"/>
        <v>154822.57398259171</v>
      </c>
      <c r="O14" s="33">
        <f t="shared" si="10"/>
        <v>232202.25742108421</v>
      </c>
      <c r="P14" s="33">
        <f t="shared" si="10"/>
        <v>232062.28100100605</v>
      </c>
      <c r="Q14" s="33">
        <f t="shared" si="10"/>
        <v>231759.94310893284</v>
      </c>
      <c r="R14" s="33">
        <f t="shared" si="10"/>
        <v>208166.26373957098</v>
      </c>
      <c r="S14" s="33">
        <f t="shared" si="10"/>
        <v>186843.59181831277</v>
      </c>
      <c r="T14" s="33">
        <f t="shared" si="10"/>
        <v>167599.5121270805</v>
      </c>
      <c r="U14" s="33">
        <f t="shared" si="10"/>
        <v>150252.54563737399</v>
      </c>
      <c r="V14" s="33">
        <f t="shared" si="10"/>
        <v>134632.72844788496</v>
      </c>
      <c r="W14" s="33">
        <f t="shared" si="10"/>
        <v>120581.83520357039</v>
      </c>
      <c r="X14" s="33">
        <f t="shared" si="10"/>
        <v>107953.32782322817</v>
      </c>
      <c r="Y14" s="33">
        <f t="shared" si="10"/>
        <v>96612.097406854286</v>
      </c>
      <c r="Z14" s="33">
        <f t="shared" si="10"/>
        <v>86434.055416014351</v>
      </c>
      <c r="AA14" s="33">
        <f t="shared" si="10"/>
        <v>77305.619785488816</v>
      </c>
      <c r="AB14" s="33">
        <f t="shared" si="10"/>
        <v>69123.13257053266</v>
      </c>
    </row>
    <row r="15" spans="1:28" x14ac:dyDescent="0.25">
      <c r="A15" s="6" t="s">
        <v>63</v>
      </c>
      <c r="B15" s="7"/>
      <c r="C15" s="2"/>
      <c r="D15" s="20"/>
      <c r="E15" s="20"/>
      <c r="F15" s="40">
        <f t="shared" ref="F15:AB15" si="11">E15+F14</f>
        <v>0</v>
      </c>
      <c r="G15" s="18">
        <f t="shared" si="11"/>
        <v>0.32900000000000001</v>
      </c>
      <c r="H15" s="18">
        <f t="shared" si="11"/>
        <v>2.6320000000000006</v>
      </c>
      <c r="I15" s="18">
        <f t="shared" si="11"/>
        <v>18.752999984024676</v>
      </c>
      <c r="J15" s="18">
        <f t="shared" si="11"/>
        <v>131.59999897757896</v>
      </c>
      <c r="K15" s="18">
        <f t="shared" si="11"/>
        <v>921.52894731335095</v>
      </c>
      <c r="L15" s="18">
        <f t="shared" si="11"/>
        <v>6451.0293938432678</v>
      </c>
      <c r="M15" s="18">
        <f t="shared" si="11"/>
        <v>45157.425080391833</v>
      </c>
      <c r="N15" s="18">
        <f t="shared" si="11"/>
        <v>199979.99906298355</v>
      </c>
      <c r="O15" s="18">
        <f t="shared" si="11"/>
        <v>432182.25648406777</v>
      </c>
      <c r="P15" s="18">
        <f t="shared" si="11"/>
        <v>664244.53748507379</v>
      </c>
      <c r="Q15" s="18">
        <f t="shared" si="11"/>
        <v>896004.4805940066</v>
      </c>
      <c r="R15" s="18">
        <f t="shared" si="11"/>
        <v>1104170.7443335776</v>
      </c>
      <c r="S15" s="18">
        <f t="shared" si="11"/>
        <v>1291014.3361518905</v>
      </c>
      <c r="T15" s="18">
        <f t="shared" si="11"/>
        <v>1458613.8482789709</v>
      </c>
      <c r="U15" s="18">
        <f t="shared" si="11"/>
        <v>1608866.393916345</v>
      </c>
      <c r="V15" s="18">
        <f t="shared" si="11"/>
        <v>1743499.12236423</v>
      </c>
      <c r="W15" s="18">
        <f t="shared" si="11"/>
        <v>1864080.9575678003</v>
      </c>
      <c r="X15" s="18">
        <f t="shared" si="11"/>
        <v>1972034.2853910285</v>
      </c>
      <c r="Y15" s="18">
        <f t="shared" si="11"/>
        <v>2068646.3827978829</v>
      </c>
      <c r="Z15" s="18">
        <f t="shared" si="11"/>
        <v>2155080.4382138974</v>
      </c>
      <c r="AA15" s="18">
        <f t="shared" si="11"/>
        <v>2232386.0579993865</v>
      </c>
      <c r="AB15" s="18">
        <f t="shared" si="11"/>
        <v>2301509.1905699191</v>
      </c>
    </row>
    <row r="16" spans="1:28" x14ac:dyDescent="0.25">
      <c r="A16" s="12" t="s">
        <v>4</v>
      </c>
      <c r="B16" s="13" t="s">
        <v>69</v>
      </c>
      <c r="C16" s="2"/>
      <c r="D16" s="20">
        <v>0</v>
      </c>
      <c r="E16" s="44">
        <v>7</v>
      </c>
      <c r="F16" s="45">
        <f>E16</f>
        <v>7</v>
      </c>
      <c r="G16" s="45">
        <f t="shared" ref="G16:K16" si="12">F16</f>
        <v>7</v>
      </c>
      <c r="H16" s="45">
        <f t="shared" si="12"/>
        <v>7</v>
      </c>
      <c r="I16" s="45">
        <f t="shared" si="12"/>
        <v>7</v>
      </c>
      <c r="J16" s="45">
        <f t="shared" si="12"/>
        <v>7</v>
      </c>
      <c r="K16" s="45">
        <f t="shared" si="12"/>
        <v>7</v>
      </c>
      <c r="L16" s="45">
        <v>4</v>
      </c>
      <c r="M16" s="45">
        <v>1.5</v>
      </c>
      <c r="N16" s="46">
        <v>1</v>
      </c>
      <c r="O16" s="46">
        <f t="shared" ref="O16:AB16" si="13">N16</f>
        <v>1</v>
      </c>
      <c r="P16" s="46">
        <v>0.9</v>
      </c>
      <c r="Q16" s="46">
        <f t="shared" si="13"/>
        <v>0.9</v>
      </c>
      <c r="R16" s="46">
        <f t="shared" si="13"/>
        <v>0.9</v>
      </c>
      <c r="S16" s="46">
        <f t="shared" si="13"/>
        <v>0.9</v>
      </c>
      <c r="T16" s="46">
        <f t="shared" si="13"/>
        <v>0.9</v>
      </c>
      <c r="U16" s="46">
        <f t="shared" si="13"/>
        <v>0.9</v>
      </c>
      <c r="V16" s="46">
        <f t="shared" si="13"/>
        <v>0.9</v>
      </c>
      <c r="W16" s="46">
        <f t="shared" si="13"/>
        <v>0.9</v>
      </c>
      <c r="X16" s="46">
        <f t="shared" si="13"/>
        <v>0.9</v>
      </c>
      <c r="Y16" s="46">
        <f t="shared" si="13"/>
        <v>0.9</v>
      </c>
      <c r="Z16" s="46">
        <f t="shared" si="13"/>
        <v>0.9</v>
      </c>
      <c r="AA16" s="46">
        <f t="shared" si="13"/>
        <v>0.9</v>
      </c>
      <c r="AB16" s="46">
        <f t="shared" si="13"/>
        <v>0.9</v>
      </c>
    </row>
    <row r="17" spans="1:14" x14ac:dyDescent="0.25">
      <c r="A17" s="14" t="s">
        <v>79</v>
      </c>
      <c r="B17" s="42" t="s">
        <v>81</v>
      </c>
      <c r="E17" s="43">
        <f>POWER(E16,1/7)</f>
        <v>1.3204692477561237</v>
      </c>
      <c r="L17" s="43">
        <f>POWER(L16,1/7)</f>
        <v>1.2190136542044754</v>
      </c>
      <c r="N17" s="43">
        <f>POWER(N16,1/7)</f>
        <v>1</v>
      </c>
    </row>
    <row r="18" spans="1:14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106</v>
      </c>
      <c r="D47" s="24"/>
      <c r="E47" s="25">
        <f t="shared" ref="E47:G47" si="14">F47-7</f>
        <v>43866</v>
      </c>
      <c r="F47" s="25">
        <f t="shared" si="14"/>
        <v>43873</v>
      </c>
      <c r="G47" s="25">
        <f t="shared" si="14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5">J47+7</f>
        <v>43908</v>
      </c>
      <c r="L47" s="25">
        <f t="shared" si="15"/>
        <v>43915</v>
      </c>
      <c r="M47" s="25">
        <f t="shared" si="15"/>
        <v>43922</v>
      </c>
      <c r="N47" s="25">
        <f t="shared" si="15"/>
        <v>43929</v>
      </c>
      <c r="O47" s="25">
        <f t="shared" si="15"/>
        <v>43936</v>
      </c>
      <c r="P47" s="25">
        <f t="shared" si="15"/>
        <v>43943</v>
      </c>
      <c r="Q47" s="25">
        <f t="shared" si="15"/>
        <v>43950</v>
      </c>
      <c r="R47" s="25">
        <f t="shared" si="15"/>
        <v>43957</v>
      </c>
      <c r="S47" s="25">
        <f t="shared" si="15"/>
        <v>43964</v>
      </c>
      <c r="T47" s="25">
        <f t="shared" si="15"/>
        <v>43971</v>
      </c>
      <c r="U47" s="25">
        <f t="shared" si="15"/>
        <v>43978</v>
      </c>
      <c r="V47" s="25">
        <f t="shared" si="15"/>
        <v>43985</v>
      </c>
      <c r="W47" s="25">
        <f t="shared" si="15"/>
        <v>43992</v>
      </c>
      <c r="X47" s="25">
        <f t="shared" si="15"/>
        <v>43999</v>
      </c>
      <c r="Y47" s="25">
        <f t="shared" si="15"/>
        <v>44006</v>
      </c>
      <c r="Z47" s="25">
        <f t="shared" si="15"/>
        <v>44013</v>
      </c>
      <c r="AA47" s="25">
        <f t="shared" si="15"/>
        <v>44020</v>
      </c>
      <c r="AB47" s="25">
        <f t="shared" si="15"/>
        <v>44027</v>
      </c>
    </row>
    <row r="48" spans="1:28" x14ac:dyDescent="0.25">
      <c r="A48" s="29"/>
      <c r="B48" s="30" t="s">
        <v>71</v>
      </c>
      <c r="D48" s="15" t="str">
        <f t="shared" ref="D48:AB48" si="16">D4</f>
        <v>W 1</v>
      </c>
      <c r="E48" s="15" t="str">
        <f t="shared" si="16"/>
        <v>W 2</v>
      </c>
      <c r="F48" s="15" t="str">
        <f t="shared" si="16"/>
        <v>W 3</v>
      </c>
      <c r="G48" s="27" t="str">
        <f t="shared" si="16"/>
        <v>W 4</v>
      </c>
      <c r="H48" s="27" t="str">
        <f t="shared" si="16"/>
        <v>W 5</v>
      </c>
      <c r="I48" s="27" t="str">
        <f t="shared" si="16"/>
        <v>W 6</v>
      </c>
      <c r="J48" s="27" t="str">
        <f t="shared" si="16"/>
        <v>W 7</v>
      </c>
      <c r="K48" s="27" t="str">
        <f t="shared" si="16"/>
        <v>W 8</v>
      </c>
      <c r="L48" s="27" t="str">
        <f t="shared" si="16"/>
        <v>W 9</v>
      </c>
      <c r="M48" s="27" t="str">
        <f t="shared" si="16"/>
        <v>W 10</v>
      </c>
      <c r="N48" s="27" t="str">
        <f t="shared" si="16"/>
        <v>W 11</v>
      </c>
      <c r="O48" s="27" t="str">
        <f t="shared" si="16"/>
        <v>W 12</v>
      </c>
      <c r="P48" s="15" t="str">
        <f t="shared" si="16"/>
        <v>W 13</v>
      </c>
      <c r="Q48" s="15" t="str">
        <f t="shared" si="16"/>
        <v>W 14</v>
      </c>
      <c r="R48" s="15" t="str">
        <f t="shared" si="16"/>
        <v>W 15</v>
      </c>
      <c r="S48" s="15" t="str">
        <f t="shared" si="16"/>
        <v>W 16</v>
      </c>
      <c r="T48" s="15" t="str">
        <f t="shared" si="16"/>
        <v>W 17</v>
      </c>
      <c r="U48" s="15" t="str">
        <f t="shared" si="16"/>
        <v>W 18</v>
      </c>
      <c r="V48" s="15" t="str">
        <f t="shared" si="16"/>
        <v>W 19</v>
      </c>
      <c r="W48" s="15" t="str">
        <f t="shared" si="16"/>
        <v>W 20</v>
      </c>
      <c r="X48" s="15" t="str">
        <f t="shared" si="16"/>
        <v>W 21</v>
      </c>
      <c r="Y48" s="15" t="str">
        <f t="shared" si="16"/>
        <v>W 22</v>
      </c>
      <c r="Z48" s="15" t="str">
        <f t="shared" si="16"/>
        <v>W 23</v>
      </c>
      <c r="AA48" s="15" t="str">
        <f t="shared" si="16"/>
        <v>W 24</v>
      </c>
      <c r="AB48" s="15" t="str">
        <f t="shared" si="16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125</v>
      </c>
      <c r="J49" s="5">
        <v>1025</v>
      </c>
      <c r="K49" s="5">
        <v>6427</v>
      </c>
      <c r="L49" s="5">
        <v>55231</v>
      </c>
      <c r="M49" s="5">
        <v>189618</v>
      </c>
      <c r="N49" s="5">
        <v>398809</v>
      </c>
      <c r="O49" s="5">
        <v>609516</v>
      </c>
      <c r="P49" s="5">
        <v>825041</v>
      </c>
      <c r="Q49" s="5">
        <v>1012583</v>
      </c>
      <c r="R49" s="5">
        <v>1204475</v>
      </c>
      <c r="S49" s="20">
        <v>1369964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/>
      <c r="E50" s="5"/>
      <c r="F50" s="5"/>
      <c r="G50" s="5"/>
      <c r="H50" s="5"/>
      <c r="I50" s="5">
        <f>I49-H49</f>
        <v>125</v>
      </c>
      <c r="J50" s="5">
        <f>J49-I49</f>
        <v>900</v>
      </c>
      <c r="K50" s="5">
        <f t="shared" ref="K50:S50" si="17">K49-J49</f>
        <v>5402</v>
      </c>
      <c r="L50" s="5">
        <f t="shared" si="17"/>
        <v>48804</v>
      </c>
      <c r="M50" s="5">
        <f t="shared" si="17"/>
        <v>134387</v>
      </c>
      <c r="N50" s="5">
        <f t="shared" si="17"/>
        <v>209191</v>
      </c>
      <c r="O50" s="5">
        <f t="shared" si="17"/>
        <v>210707</v>
      </c>
      <c r="P50" s="5">
        <f t="shared" si="17"/>
        <v>215525</v>
      </c>
      <c r="Q50" s="5">
        <f t="shared" si="17"/>
        <v>187542</v>
      </c>
      <c r="R50" s="5">
        <f t="shared" si="17"/>
        <v>191892</v>
      </c>
      <c r="S50" s="20">
        <f t="shared" si="17"/>
        <v>165489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/>
      <c r="H51" s="5"/>
      <c r="I51" s="5">
        <v>9</v>
      </c>
      <c r="J51" s="5">
        <v>28</v>
      </c>
      <c r="K51" s="5">
        <v>108</v>
      </c>
      <c r="L51" s="5">
        <v>801</v>
      </c>
      <c r="M51" s="5">
        <v>4079</v>
      </c>
      <c r="N51" s="5">
        <v>12895</v>
      </c>
      <c r="O51" s="5">
        <v>26057</v>
      </c>
      <c r="P51" s="5">
        <v>45063</v>
      </c>
      <c r="Q51" s="5">
        <v>58355</v>
      </c>
      <c r="R51" s="5">
        <v>71078</v>
      </c>
      <c r="S51" s="20">
        <v>82387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/>
      <c r="E52" s="5"/>
      <c r="F52" s="5"/>
      <c r="G52" s="5"/>
      <c r="H52" s="5"/>
      <c r="I52" s="5"/>
      <c r="J52" s="5">
        <f>J51-I51</f>
        <v>19</v>
      </c>
      <c r="K52" s="5">
        <f>K51-J51</f>
        <v>80</v>
      </c>
      <c r="L52" s="5">
        <f t="shared" ref="L52:S52" si="18">L51-K51</f>
        <v>693</v>
      </c>
      <c r="M52" s="5">
        <f t="shared" si="18"/>
        <v>3278</v>
      </c>
      <c r="N52" s="5">
        <f t="shared" si="18"/>
        <v>8816</v>
      </c>
      <c r="O52" s="5">
        <f t="shared" si="18"/>
        <v>13162</v>
      </c>
      <c r="P52" s="5">
        <f t="shared" si="18"/>
        <v>19006</v>
      </c>
      <c r="Q52" s="5">
        <f t="shared" si="18"/>
        <v>13292</v>
      </c>
      <c r="R52" s="5">
        <f t="shared" si="18"/>
        <v>12723</v>
      </c>
      <c r="S52" s="5">
        <f t="shared" si="18"/>
        <v>11309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169/5467</f>
        <v>3.0912749222608376E-2</v>
      </c>
      <c r="N54" s="63">
        <f>N52/N50</f>
        <v>4.2143304444263854E-2</v>
      </c>
      <c r="O54" s="63"/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EFD1-2C50-44FC-9E21-6C61A3691990}">
  <dimension ref="A1:AH53"/>
  <sheetViews>
    <sheetView workbookViewId="0">
      <selection activeCell="Q12" sqref="Q12"/>
    </sheetView>
  </sheetViews>
  <sheetFormatPr baseColWidth="10" defaultRowHeight="15" x14ac:dyDescent="0.25"/>
  <cols>
    <col min="3" max="3" width="2.7109375" customWidth="1"/>
    <col min="4" max="23" width="10.7109375" customWidth="1"/>
    <col min="32" max="32" width="2.7109375" customWidth="1"/>
  </cols>
  <sheetData>
    <row r="1" spans="1:31" x14ac:dyDescent="0.25">
      <c r="D1" t="s">
        <v>77</v>
      </c>
      <c r="F1" s="1">
        <f>F5+F7+F13+F16</f>
        <v>83000000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67">
        <f>AA5+AA7+AA13+AA16</f>
        <v>83000000</v>
      </c>
      <c r="AB1" s="1"/>
      <c r="AE1" s="58" t="s">
        <v>103</v>
      </c>
    </row>
    <row r="2" spans="1:31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64"/>
      <c r="Z2" s="64"/>
      <c r="AA2" s="1"/>
      <c r="AB2" s="1"/>
      <c r="AE2" s="60"/>
    </row>
    <row r="3" spans="1:31" x14ac:dyDescent="0.25">
      <c r="A3" s="4">
        <v>83000000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36" t="s">
        <v>61</v>
      </c>
      <c r="AE3" s="55" t="s">
        <v>89</v>
      </c>
    </row>
    <row r="4" spans="1:31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16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36" t="s">
        <v>32</v>
      </c>
      <c r="AE4" s="55" t="s">
        <v>90</v>
      </c>
    </row>
    <row r="5" spans="1:31" x14ac:dyDescent="0.25">
      <c r="A5" s="6" t="s">
        <v>67</v>
      </c>
      <c r="B5" s="7"/>
      <c r="C5" s="2"/>
      <c r="D5" s="17">
        <f>IF(Ges_Bev-D16-D6-D13&lt;0,0,Ges_Bev-D16-D6-D13)</f>
        <v>83000000</v>
      </c>
      <c r="E5" s="33">
        <f t="shared" ref="E5:AB5" si="0">IF(Ges_Bev-E16-E13-E7&lt;0,0,Ges_Bev-E16-E13-E7)</f>
        <v>82999999.349999994</v>
      </c>
      <c r="F5" s="33">
        <f t="shared" si="0"/>
        <v>82999997.075000003</v>
      </c>
      <c r="G5" s="33">
        <f t="shared" si="0"/>
        <v>82999983.912500009</v>
      </c>
      <c r="H5" s="33">
        <f t="shared" si="0"/>
        <v>82999924.681252033</v>
      </c>
      <c r="I5" s="33">
        <f t="shared" si="0"/>
        <v>82999658.140686259</v>
      </c>
      <c r="J5" s="33">
        <f t="shared" si="0"/>
        <v>82998458.709196031</v>
      </c>
      <c r="K5" s="33">
        <f t="shared" si="0"/>
        <v>82993061.289054394</v>
      </c>
      <c r="L5" s="33">
        <f t="shared" si="0"/>
        <v>82968773.335944548</v>
      </c>
      <c r="M5" s="33">
        <f t="shared" si="0"/>
        <v>82932344.361452088</v>
      </c>
      <c r="N5" s="33">
        <f t="shared" si="0"/>
        <v>82895928.687268838</v>
      </c>
      <c r="O5" s="33">
        <f t="shared" si="0"/>
        <v>82866819.192947656</v>
      </c>
      <c r="P5" s="33">
        <f t="shared" si="0"/>
        <v>82843559.932150722</v>
      </c>
      <c r="Q5" s="33">
        <f t="shared" si="0"/>
        <v>82824981.494534969</v>
      </c>
      <c r="R5" s="33">
        <f t="shared" si="0"/>
        <v>82810145.925265044</v>
      </c>
      <c r="S5" s="33">
        <f t="shared" si="0"/>
        <v>82798301.751428306</v>
      </c>
      <c r="T5" s="33">
        <f t="shared" si="0"/>
        <v>82788847.440462634</v>
      </c>
      <c r="U5" s="33">
        <f t="shared" si="0"/>
        <v>82781301.823555484</v>
      </c>
      <c r="V5" s="33">
        <f t="shared" si="0"/>
        <v>82775280.22869508</v>
      </c>
      <c r="W5" s="33">
        <f t="shared" si="0"/>
        <v>82770475.267005727</v>
      </c>
      <c r="X5" s="33">
        <f t="shared" si="0"/>
        <v>82766641.39425686</v>
      </c>
      <c r="Y5" s="33">
        <f t="shared" si="0"/>
        <v>82763582.524296939</v>
      </c>
      <c r="Z5" s="33">
        <f t="shared" si="0"/>
        <v>82761142.102865383</v>
      </c>
      <c r="AA5" s="66">
        <f t="shared" si="0"/>
        <v>82759195.160552055</v>
      </c>
      <c r="AB5" s="33">
        <f t="shared" si="0"/>
        <v>82757641.955046475</v>
      </c>
      <c r="AE5" s="55" t="s">
        <v>91</v>
      </c>
    </row>
    <row r="6" spans="1:31" x14ac:dyDescent="0.25">
      <c r="A6" s="6" t="s">
        <v>6</v>
      </c>
      <c r="B6" s="7"/>
      <c r="C6" s="2"/>
      <c r="D6" s="17"/>
      <c r="E6" s="18">
        <f t="shared" ref="E6" si="1">D6+E7</f>
        <v>0.65</v>
      </c>
      <c r="F6" s="40">
        <f t="shared" ref="F6" si="2">E6+F7</f>
        <v>3.5750000000000002</v>
      </c>
      <c r="G6" s="18">
        <f t="shared" ref="G6" si="3">F6+G7</f>
        <v>16.737500000000001</v>
      </c>
      <c r="H6" s="18">
        <f t="shared" ref="H6" si="4">G6+H7</f>
        <v>75.968747975254331</v>
      </c>
      <c r="I6" s="18">
        <f t="shared" ref="I6" si="5">H6+I7</f>
        <v>342.50931375141704</v>
      </c>
      <c r="J6" s="18">
        <f t="shared" ref="J6" si="6">I6+J7</f>
        <v>1541.9408039628395</v>
      </c>
      <c r="K6" s="18">
        <f t="shared" ref="K6" si="7">J6+K7</f>
        <v>6939.360945615058</v>
      </c>
      <c r="L6" s="18">
        <f t="shared" ref="L6" si="8">K6+L7</f>
        <v>31227.314055451374</v>
      </c>
      <c r="M6" s="18">
        <f t="shared" ref="M6" si="9">L6+M7</f>
        <v>67656.288547910663</v>
      </c>
      <c r="N6" s="18">
        <f t="shared" ref="N6" si="10">M6+N7</f>
        <v>104071.96273116197</v>
      </c>
      <c r="O6" s="18">
        <f t="shared" ref="O6" si="11">N6+O7</f>
        <v>133181.45705234891</v>
      </c>
      <c r="P6" s="18">
        <f t="shared" ref="P6" si="12">O6+P7</f>
        <v>156440.71784926168</v>
      </c>
      <c r="Q6" s="18">
        <f t="shared" ref="Q6" si="13">P6+Q7</f>
        <v>175019.1554650499</v>
      </c>
      <c r="R6" s="18">
        <f t="shared" ref="R6" si="14">Q6+R7</f>
        <v>189854.72473495465</v>
      </c>
      <c r="S6" s="18">
        <f t="shared" ref="S6" si="15">R6+S7</f>
        <v>201698.89857169747</v>
      </c>
      <c r="T6" s="18">
        <f t="shared" ref="T6" si="16">S6+T7</f>
        <v>211153.20953737467</v>
      </c>
      <c r="U6" s="18">
        <f t="shared" ref="U6" si="17">T6+U7</f>
        <v>218698.82644452911</v>
      </c>
      <c r="V6" s="18">
        <f t="shared" ref="V6" si="18">U6+V7</f>
        <v>224720.42130491303</v>
      </c>
      <c r="W6" s="18">
        <f t="shared" ref="W6" si="19">V6+W7</f>
        <v>229525.38299427391</v>
      </c>
      <c r="X6" s="18">
        <f t="shared" ref="X6" si="20">W6+X7</f>
        <v>233359.2557431465</v>
      </c>
      <c r="Y6" s="18">
        <f t="shared" ref="Y6" si="21">X6+Y7</f>
        <v>236418.12570306487</v>
      </c>
      <c r="Z6" s="18">
        <f t="shared" ref="Z6" si="22">Y6+Z7</f>
        <v>238858.5471346206</v>
      </c>
      <c r="AA6" s="18">
        <f t="shared" ref="AA6" si="23">Z6+AA7</f>
        <v>240805.48944794168</v>
      </c>
      <c r="AB6" s="18">
        <f t="shared" ref="AB6" si="24">AA6+AB7</f>
        <v>242358.69495352151</v>
      </c>
      <c r="AE6" s="55" t="s">
        <v>92</v>
      </c>
    </row>
    <row r="7" spans="1:31" x14ac:dyDescent="0.25">
      <c r="A7" s="6" t="s">
        <v>62</v>
      </c>
      <c r="B7" s="7"/>
      <c r="C7" s="2"/>
      <c r="D7" s="17"/>
      <c r="E7" s="65">
        <v>0.65</v>
      </c>
      <c r="F7" s="40">
        <f t="shared" ref="F7:AB7" si="25">IF((E7*E17*E5/(E5+E16))&gt;E5,E5,(E7*E17*E5/(E5+E16)))</f>
        <v>2.9250000000000003</v>
      </c>
      <c r="G7" s="18">
        <f t="shared" si="25"/>
        <v>13.162500000000001</v>
      </c>
      <c r="H7" s="18">
        <f t="shared" si="25"/>
        <v>59.231247975254334</v>
      </c>
      <c r="I7" s="18">
        <f t="shared" si="25"/>
        <v>266.54056577616274</v>
      </c>
      <c r="J7" s="18">
        <f t="shared" si="25"/>
        <v>1199.4314902114224</v>
      </c>
      <c r="K7" s="18">
        <f t="shared" si="25"/>
        <v>5397.4201416522183</v>
      </c>
      <c r="L7" s="18">
        <f t="shared" si="25"/>
        <v>24287.953109836315</v>
      </c>
      <c r="M7" s="18">
        <f t="shared" si="25"/>
        <v>36428.974492459296</v>
      </c>
      <c r="N7" s="18">
        <f t="shared" si="25"/>
        <v>36415.6741832513</v>
      </c>
      <c r="O7" s="18">
        <f t="shared" si="25"/>
        <v>29109.494321186939</v>
      </c>
      <c r="P7" s="18">
        <f t="shared" si="25"/>
        <v>23259.26079691276</v>
      </c>
      <c r="Q7" s="18">
        <f t="shared" si="25"/>
        <v>18578.437615788207</v>
      </c>
      <c r="R7" s="18">
        <f t="shared" si="25"/>
        <v>14835.569269904758</v>
      </c>
      <c r="S7" s="18">
        <f t="shared" si="25"/>
        <v>11844.173836742817</v>
      </c>
      <c r="T7" s="18">
        <f t="shared" si="25"/>
        <v>9454.3109656771903</v>
      </c>
      <c r="U7" s="18">
        <f t="shared" si="25"/>
        <v>7545.61690715444</v>
      </c>
      <c r="V7" s="18">
        <f t="shared" si="25"/>
        <v>6021.5948603839088</v>
      </c>
      <c r="W7" s="18">
        <f t="shared" si="25"/>
        <v>4804.9616893608672</v>
      </c>
      <c r="X7" s="18">
        <f t="shared" si="25"/>
        <v>3833.8727488725713</v>
      </c>
      <c r="Y7" s="18">
        <f t="shared" si="25"/>
        <v>3058.8699599183856</v>
      </c>
      <c r="Z7" s="18">
        <f t="shared" si="25"/>
        <v>2440.4214315557333</v>
      </c>
      <c r="AA7" s="62">
        <f t="shared" si="25"/>
        <v>1946.9423133210703</v>
      </c>
      <c r="AB7" s="18">
        <f t="shared" si="25"/>
        <v>1553.2055055798392</v>
      </c>
      <c r="AE7" s="55" t="s">
        <v>95</v>
      </c>
    </row>
    <row r="8" spans="1:31" x14ac:dyDescent="0.25">
      <c r="A8" s="8" t="s">
        <v>1</v>
      </c>
      <c r="B8" s="9">
        <f>1-mittlere_F-schwere_F</f>
        <v>0.79999999999999993</v>
      </c>
      <c r="C8" s="2"/>
      <c r="D8" s="18"/>
      <c r="E8" s="18"/>
      <c r="F8" s="40">
        <f t="shared" ref="F8" si="26">F$7*leichte_F</f>
        <v>2.34</v>
      </c>
      <c r="G8" s="18">
        <f t="shared" ref="G8:AB8" si="27">G$7*leichte_F</f>
        <v>10.530000000000001</v>
      </c>
      <c r="H8" s="18">
        <f t="shared" si="27"/>
        <v>47.384998380203463</v>
      </c>
      <c r="I8" s="18">
        <f t="shared" si="27"/>
        <v>213.23245262093016</v>
      </c>
      <c r="J8" s="18">
        <f t="shared" si="27"/>
        <v>959.54519216913786</v>
      </c>
      <c r="K8" s="18">
        <f t="shared" si="27"/>
        <v>4317.9361133217744</v>
      </c>
      <c r="L8" s="18">
        <f t="shared" si="27"/>
        <v>19430.36248786905</v>
      </c>
      <c r="M8" s="18">
        <f t="shared" si="27"/>
        <v>29143.179593967434</v>
      </c>
      <c r="N8" s="18">
        <f t="shared" si="27"/>
        <v>29132.539346601039</v>
      </c>
      <c r="O8" s="18">
        <f t="shared" si="27"/>
        <v>23287.595456949548</v>
      </c>
      <c r="P8" s="18">
        <f t="shared" si="27"/>
        <v>18607.408637530207</v>
      </c>
      <c r="Q8" s="18">
        <f t="shared" si="27"/>
        <v>14862.750092630564</v>
      </c>
      <c r="R8" s="18">
        <f t="shared" si="27"/>
        <v>11868.455415923805</v>
      </c>
      <c r="S8" s="18">
        <f t="shared" si="27"/>
        <v>9475.3390693942529</v>
      </c>
      <c r="T8" s="18">
        <f t="shared" si="27"/>
        <v>7563.4487725417521</v>
      </c>
      <c r="U8" s="18">
        <f t="shared" si="27"/>
        <v>6036.4935257235511</v>
      </c>
      <c r="V8" s="18">
        <f t="shared" si="27"/>
        <v>4817.2758883071265</v>
      </c>
      <c r="W8" s="18">
        <f t="shared" si="27"/>
        <v>3843.9693514886935</v>
      </c>
      <c r="X8" s="18">
        <f t="shared" si="27"/>
        <v>3067.0981990980567</v>
      </c>
      <c r="Y8" s="18">
        <f t="shared" si="27"/>
        <v>2447.0959679347084</v>
      </c>
      <c r="Z8" s="18">
        <f t="shared" si="27"/>
        <v>1952.3371452445865</v>
      </c>
      <c r="AA8" s="18">
        <f t="shared" si="27"/>
        <v>1557.5538506568562</v>
      </c>
      <c r="AB8" s="18">
        <f t="shared" si="27"/>
        <v>1242.5644044638711</v>
      </c>
      <c r="AE8" s="55" t="s">
        <v>93</v>
      </c>
    </row>
    <row r="9" spans="1:31" x14ac:dyDescent="0.25">
      <c r="A9" s="8" t="s">
        <v>2</v>
      </c>
      <c r="B9" s="38">
        <f>0.2-schwere_F</f>
        <v>0.17</v>
      </c>
      <c r="C9" s="2"/>
      <c r="D9" s="18"/>
      <c r="E9" s="18"/>
      <c r="F9" s="40">
        <f t="shared" ref="F9" si="28">F$7*mittlere_F</f>
        <v>0.49725000000000008</v>
      </c>
      <c r="G9" s="18">
        <f t="shared" ref="G9:AB9" si="29">G$7*mittlere_F</f>
        <v>2.2376250000000004</v>
      </c>
      <c r="H9" s="18">
        <f t="shared" si="29"/>
        <v>10.069312155793238</v>
      </c>
      <c r="I9" s="18">
        <f t="shared" si="29"/>
        <v>45.311896181947667</v>
      </c>
      <c r="J9" s="18">
        <f t="shared" si="29"/>
        <v>203.90335333594183</v>
      </c>
      <c r="K9" s="18">
        <f t="shared" si="29"/>
        <v>917.56142408087715</v>
      </c>
      <c r="L9" s="18">
        <f t="shared" si="29"/>
        <v>4128.9520286721736</v>
      </c>
      <c r="M9" s="18">
        <f t="shared" si="29"/>
        <v>6192.9256637180806</v>
      </c>
      <c r="N9" s="18">
        <f t="shared" si="29"/>
        <v>6190.6646111527216</v>
      </c>
      <c r="O9" s="18">
        <f t="shared" si="29"/>
        <v>4948.6140346017801</v>
      </c>
      <c r="P9" s="18">
        <f t="shared" si="29"/>
        <v>3954.0743354751694</v>
      </c>
      <c r="Q9" s="18">
        <f t="shared" si="29"/>
        <v>3158.3343946839955</v>
      </c>
      <c r="R9" s="18">
        <f t="shared" si="29"/>
        <v>2522.046775883809</v>
      </c>
      <c r="S9" s="18">
        <f t="shared" si="29"/>
        <v>2013.5095522462791</v>
      </c>
      <c r="T9" s="18">
        <f t="shared" si="29"/>
        <v>1607.2328641651225</v>
      </c>
      <c r="U9" s="18">
        <f t="shared" si="29"/>
        <v>1282.7548742162548</v>
      </c>
      <c r="V9" s="18">
        <f t="shared" si="29"/>
        <v>1023.6711262652645</v>
      </c>
      <c r="W9" s="18">
        <f t="shared" si="29"/>
        <v>816.84348719134744</v>
      </c>
      <c r="X9" s="18">
        <f t="shared" si="29"/>
        <v>651.75836730833714</v>
      </c>
      <c r="Y9" s="18">
        <f t="shared" si="29"/>
        <v>520.00789318612556</v>
      </c>
      <c r="Z9" s="18">
        <f t="shared" si="29"/>
        <v>414.87164336447466</v>
      </c>
      <c r="AA9" s="18">
        <f t="shared" si="29"/>
        <v>330.980193264582</v>
      </c>
      <c r="AB9" s="18">
        <f t="shared" si="29"/>
        <v>264.04493594857269</v>
      </c>
      <c r="AE9" s="55" t="s">
        <v>94</v>
      </c>
    </row>
    <row r="10" spans="1:31" x14ac:dyDescent="0.25">
      <c r="A10" s="8" t="s">
        <v>3</v>
      </c>
      <c r="B10" s="10">
        <v>0.03</v>
      </c>
      <c r="C10" s="2"/>
      <c r="D10" s="18"/>
      <c r="E10" s="18"/>
      <c r="F10" s="40">
        <f t="shared" ref="F10" si="30">F$7*schwere_F</f>
        <v>8.7750000000000009E-2</v>
      </c>
      <c r="G10" s="18">
        <f t="shared" ref="G10:AB10" si="31">G$7*schwere_F</f>
        <v>0.39487500000000003</v>
      </c>
      <c r="H10" s="18">
        <f t="shared" si="31"/>
        <v>1.77693743925763</v>
      </c>
      <c r="I10" s="18">
        <f t="shared" si="31"/>
        <v>7.9962169732848816</v>
      </c>
      <c r="J10" s="18">
        <f t="shared" si="31"/>
        <v>35.982944706342671</v>
      </c>
      <c r="K10" s="18">
        <f t="shared" si="31"/>
        <v>161.92260424956655</v>
      </c>
      <c r="L10" s="18">
        <f t="shared" si="31"/>
        <v>728.63859329508944</v>
      </c>
      <c r="M10" s="18">
        <f t="shared" si="31"/>
        <v>1092.8692347737788</v>
      </c>
      <c r="N10" s="18">
        <f t="shared" si="31"/>
        <v>1092.4702254975389</v>
      </c>
      <c r="O10" s="18">
        <f t="shared" si="31"/>
        <v>873.28482963560816</v>
      </c>
      <c r="P10" s="18">
        <f t="shared" si="31"/>
        <v>697.77782390738275</v>
      </c>
      <c r="Q10" s="18">
        <f t="shared" si="31"/>
        <v>557.35312847364617</v>
      </c>
      <c r="R10" s="18">
        <f t="shared" si="31"/>
        <v>445.06707809714271</v>
      </c>
      <c r="S10" s="18">
        <f t="shared" si="31"/>
        <v>355.32521510228452</v>
      </c>
      <c r="T10" s="18">
        <f t="shared" si="31"/>
        <v>283.62932897031573</v>
      </c>
      <c r="U10" s="18">
        <f t="shared" si="31"/>
        <v>226.36850721463318</v>
      </c>
      <c r="V10" s="18">
        <f t="shared" si="31"/>
        <v>180.64784581151724</v>
      </c>
      <c r="W10" s="18">
        <f t="shared" si="31"/>
        <v>144.148850680826</v>
      </c>
      <c r="X10" s="18">
        <f t="shared" si="31"/>
        <v>115.01618246617713</v>
      </c>
      <c r="Y10" s="18">
        <f t="shared" si="31"/>
        <v>91.766098797551564</v>
      </c>
      <c r="Z10" s="18">
        <f t="shared" si="31"/>
        <v>73.212642946671991</v>
      </c>
      <c r="AA10" s="18">
        <f t="shared" si="31"/>
        <v>58.408269399632104</v>
      </c>
      <c r="AB10" s="18">
        <f t="shared" si="31"/>
        <v>46.596165167395171</v>
      </c>
      <c r="AE10" s="55" t="s">
        <v>96</v>
      </c>
    </row>
    <row r="11" spans="1:31" x14ac:dyDescent="0.25">
      <c r="A11" s="70" t="s">
        <v>64</v>
      </c>
      <c r="B11" s="11" t="s">
        <v>75</v>
      </c>
      <c r="C11" s="2"/>
      <c r="D11" s="18"/>
      <c r="E11" s="31">
        <v>0</v>
      </c>
      <c r="F11" s="19">
        <f t="shared" ref="F11" si="32">E11</f>
        <v>0</v>
      </c>
      <c r="G11" s="19">
        <f t="shared" ref="G11" si="33">F11</f>
        <v>0</v>
      </c>
      <c r="H11" s="19">
        <f t="shared" ref="H11" si="34">G11</f>
        <v>0</v>
      </c>
      <c r="I11" s="19">
        <f t="shared" ref="I11" si="35">H11</f>
        <v>0</v>
      </c>
      <c r="J11" s="19">
        <f t="shared" ref="J11" si="36">I11</f>
        <v>0</v>
      </c>
      <c r="K11" s="19">
        <f t="shared" ref="K11" si="37">J11</f>
        <v>0</v>
      </c>
      <c r="L11" s="19">
        <f t="shared" ref="L11" si="38">K11</f>
        <v>0</v>
      </c>
      <c r="M11" s="19">
        <f t="shared" ref="M11" si="39">L11</f>
        <v>0</v>
      </c>
      <c r="N11" s="19">
        <f t="shared" ref="N11" si="40">M11</f>
        <v>0</v>
      </c>
      <c r="O11" s="19">
        <f t="shared" ref="O11" si="41">N11</f>
        <v>0</v>
      </c>
      <c r="P11" s="19">
        <f t="shared" ref="P11" si="42">O11</f>
        <v>0</v>
      </c>
      <c r="Q11" s="19">
        <f t="shared" ref="Q11" si="43">P11</f>
        <v>0</v>
      </c>
      <c r="R11" s="19">
        <f t="shared" ref="R11" si="44">Q11</f>
        <v>0</v>
      </c>
      <c r="S11" s="19">
        <f t="shared" ref="S11" si="45">R11</f>
        <v>0</v>
      </c>
      <c r="T11" s="19">
        <f t="shared" ref="T11" si="46">S11</f>
        <v>0</v>
      </c>
      <c r="U11" s="19">
        <f t="shared" ref="U11" si="47">T11</f>
        <v>0</v>
      </c>
      <c r="V11" s="19">
        <f t="shared" ref="V11" si="48">U11</f>
        <v>0</v>
      </c>
      <c r="W11" s="19">
        <f t="shared" ref="W11" si="49">V11</f>
        <v>0</v>
      </c>
      <c r="X11" s="19">
        <f t="shared" ref="X11" si="50">W11</f>
        <v>0</v>
      </c>
      <c r="Y11" s="19">
        <f t="shared" ref="Y11" si="51">X11</f>
        <v>0</v>
      </c>
      <c r="Z11" s="19">
        <f t="shared" ref="Z11" si="52">Y11</f>
        <v>0</v>
      </c>
      <c r="AA11" s="19">
        <f t="shared" ref="AA11" si="53">Z11</f>
        <v>0</v>
      </c>
      <c r="AB11" s="19">
        <f t="shared" ref="AB11" si="54">AA11</f>
        <v>0</v>
      </c>
      <c r="AE11" s="55" t="s">
        <v>97</v>
      </c>
    </row>
    <row r="12" spans="1:31" x14ac:dyDescent="0.25">
      <c r="A12" s="6" t="s">
        <v>7</v>
      </c>
      <c r="B12" s="10"/>
      <c r="C12" s="2"/>
      <c r="D12" s="18"/>
      <c r="E12" s="18"/>
      <c r="F12" s="39">
        <f>E10*(1-E11)</f>
        <v>0</v>
      </c>
      <c r="G12" s="33">
        <f t="shared" ref="G12:AB12" si="55">F10*(1-F11)</f>
        <v>8.7750000000000009E-2</v>
      </c>
      <c r="H12" s="33">
        <f t="shared" si="55"/>
        <v>0.39487500000000003</v>
      </c>
      <c r="I12" s="33">
        <f t="shared" si="55"/>
        <v>1.77693743925763</v>
      </c>
      <c r="J12" s="33">
        <f t="shared" si="55"/>
        <v>7.9962169732848816</v>
      </c>
      <c r="K12" s="33">
        <f t="shared" si="55"/>
        <v>35.982944706342671</v>
      </c>
      <c r="L12" s="33">
        <f t="shared" si="55"/>
        <v>161.92260424956655</v>
      </c>
      <c r="M12" s="33">
        <f t="shared" si="55"/>
        <v>728.63859329508944</v>
      </c>
      <c r="N12" s="33">
        <f t="shared" si="55"/>
        <v>1092.8692347737788</v>
      </c>
      <c r="O12" s="33">
        <f t="shared" si="55"/>
        <v>1092.4702254975389</v>
      </c>
      <c r="P12" s="33">
        <f t="shared" si="55"/>
        <v>873.28482963560816</v>
      </c>
      <c r="Q12" s="33">
        <f t="shared" si="55"/>
        <v>697.77782390738275</v>
      </c>
      <c r="R12" s="33">
        <f t="shared" si="55"/>
        <v>557.35312847364617</v>
      </c>
      <c r="S12" s="33">
        <f t="shared" si="55"/>
        <v>445.06707809714271</v>
      </c>
      <c r="T12" s="33">
        <f t="shared" si="55"/>
        <v>355.32521510228452</v>
      </c>
      <c r="U12" s="33">
        <f t="shared" si="55"/>
        <v>283.62932897031573</v>
      </c>
      <c r="V12" s="33">
        <f t="shared" si="55"/>
        <v>226.36850721463318</v>
      </c>
      <c r="W12" s="33">
        <f t="shared" si="55"/>
        <v>180.64784581151724</v>
      </c>
      <c r="X12" s="33">
        <f t="shared" si="55"/>
        <v>144.148850680826</v>
      </c>
      <c r="Y12" s="33">
        <f t="shared" si="55"/>
        <v>115.01618246617713</v>
      </c>
      <c r="Z12" s="33">
        <f t="shared" si="55"/>
        <v>91.766098797551564</v>
      </c>
      <c r="AA12" s="33">
        <f t="shared" si="55"/>
        <v>73.212642946671991</v>
      </c>
      <c r="AB12" s="33">
        <f t="shared" si="55"/>
        <v>58.408269399632104</v>
      </c>
      <c r="AE12" s="55" t="s">
        <v>98</v>
      </c>
    </row>
    <row r="13" spans="1:31" x14ac:dyDescent="0.25">
      <c r="A13" s="6" t="s">
        <v>38</v>
      </c>
      <c r="B13" s="7"/>
      <c r="C13" s="2"/>
      <c r="D13" s="20"/>
      <c r="E13" s="20"/>
      <c r="F13" s="40">
        <f t="shared" ref="F13" si="56">E13+F12</f>
        <v>0</v>
      </c>
      <c r="G13" s="18">
        <f t="shared" ref="G13" si="57">F13+G12</f>
        <v>8.7750000000000009E-2</v>
      </c>
      <c r="H13" s="18">
        <f t="shared" ref="H13" si="58">G13+H12</f>
        <v>0.48262500000000003</v>
      </c>
      <c r="I13" s="18">
        <f t="shared" ref="I13" si="59">H13+I12</f>
        <v>2.2595624392576301</v>
      </c>
      <c r="J13" s="18">
        <f t="shared" ref="J13" si="60">I13+J12</f>
        <v>10.255779412542513</v>
      </c>
      <c r="K13" s="18">
        <f t="shared" ref="K13" si="61">J13+K12</f>
        <v>46.238724118885187</v>
      </c>
      <c r="L13" s="18">
        <f t="shared" ref="L13" si="62">K13+L12</f>
        <v>208.16132836845173</v>
      </c>
      <c r="M13" s="18">
        <f t="shared" ref="M13" si="63">L13+M12</f>
        <v>936.79992166354123</v>
      </c>
      <c r="N13" s="18">
        <f t="shared" ref="N13" si="64">M13+N12</f>
        <v>2029.66915643732</v>
      </c>
      <c r="O13" s="18">
        <f t="shared" ref="O13" si="65">N13+O12</f>
        <v>3122.1393819348586</v>
      </c>
      <c r="P13" s="18">
        <f t="shared" ref="P13" si="66">O13+P12</f>
        <v>3995.4242115704669</v>
      </c>
      <c r="Q13" s="18">
        <f t="shared" ref="Q13" si="67">P13+Q12</f>
        <v>4693.2020354778497</v>
      </c>
      <c r="R13" s="18">
        <f t="shared" ref="R13" si="68">Q13+R12</f>
        <v>5250.5551639514961</v>
      </c>
      <c r="S13" s="18">
        <f t="shared" ref="S13" si="69">R13+S12</f>
        <v>5695.6222420486392</v>
      </c>
      <c r="T13" s="18">
        <f t="shared" ref="T13" si="70">S13+T12</f>
        <v>6050.9474571509236</v>
      </c>
      <c r="U13" s="18">
        <f t="shared" ref="U13" si="71">T13+U12</f>
        <v>6334.5767861212389</v>
      </c>
      <c r="V13" s="18">
        <f t="shared" ref="V13" si="72">U13+V12</f>
        <v>6560.9452933358725</v>
      </c>
      <c r="W13" s="18">
        <f t="shared" ref="W13" si="73">V13+W12</f>
        <v>6741.5931391473896</v>
      </c>
      <c r="X13" s="18">
        <f t="shared" ref="X13" si="74">W13+X12</f>
        <v>6885.741989828216</v>
      </c>
      <c r="Y13" s="18">
        <f t="shared" ref="Y13" si="75">X13+Y12</f>
        <v>7000.7581722943933</v>
      </c>
      <c r="Z13" s="18">
        <f t="shared" ref="Z13" si="76">Y13+Z12</f>
        <v>7092.5242710919447</v>
      </c>
      <c r="AA13" s="62">
        <f t="shared" ref="AA13:AB13" si="77">Z13+AA12</f>
        <v>7165.7369140386163</v>
      </c>
      <c r="AB13" s="18">
        <f t="shared" si="77"/>
        <v>7224.1451834382488</v>
      </c>
      <c r="AE13" s="55" t="s">
        <v>99</v>
      </c>
    </row>
    <row r="14" spans="1:31" x14ac:dyDescent="0.25">
      <c r="A14" s="69" t="s">
        <v>105</v>
      </c>
      <c r="B14" s="7"/>
      <c r="C14" s="2"/>
      <c r="D14" s="20"/>
      <c r="E14" s="20"/>
      <c r="F14" s="40">
        <v>0</v>
      </c>
      <c r="G14" s="68">
        <f>IF(SUM($D$14:F14)&lt;F5,F14,0)</f>
        <v>0</v>
      </c>
      <c r="H14" s="68">
        <f>IF(SUM($D$14:G14)&lt;G5,G14,0)</f>
        <v>0</v>
      </c>
      <c r="I14" s="68">
        <f>IF(SUM($D$14:H14)&lt;H5,H14,0)</f>
        <v>0</v>
      </c>
      <c r="J14" s="68">
        <f>IF(SUM($D$14:I14)&lt;I5,I14,0)</f>
        <v>0</v>
      </c>
      <c r="K14" s="68">
        <f>IF(SUM($D$14:J14)&lt;J5,J14,0)</f>
        <v>0</v>
      </c>
      <c r="L14" s="68">
        <f>IF(SUM($D$14:K14)&lt;K5,K14,0)</f>
        <v>0</v>
      </c>
      <c r="M14" s="68">
        <f>IF(SUM($D$14:L14)&lt;L5,L14,0)</f>
        <v>0</v>
      </c>
      <c r="N14" s="68">
        <f>IF(SUM($D$14:M14)&lt;M5,M14,0)</f>
        <v>0</v>
      </c>
      <c r="O14" s="68">
        <f>IF(SUM($D$14:N14)&lt;N5,N14,0)</f>
        <v>0</v>
      </c>
      <c r="P14" s="68">
        <f>IF(SUM($D$14:O14)&lt;O5,O14,0)</f>
        <v>0</v>
      </c>
      <c r="Q14" s="68">
        <f>IF(SUM($D$14:P14)&lt;P5,P14,0)</f>
        <v>0</v>
      </c>
      <c r="R14" s="68">
        <f>IF(SUM($D$14:Q14)&lt;Q5,Q14,0)</f>
        <v>0</v>
      </c>
      <c r="S14" s="68">
        <f>IF(SUM($D$14:R14)&lt;R5,R14,0)</f>
        <v>0</v>
      </c>
      <c r="T14" s="68">
        <f>IF(SUM($D$14:S14)&lt;S5,S14,0)</f>
        <v>0</v>
      </c>
      <c r="U14" s="68">
        <f>IF(SUM($D$14:T14)&lt;T5,T14,0)</f>
        <v>0</v>
      </c>
      <c r="V14" s="68">
        <f>IF(SUM($D$14:U14)&lt;U5,U14,0)</f>
        <v>0</v>
      </c>
      <c r="W14" s="68">
        <f>IF(SUM($D$14:V14)&lt;V5,V14,0)</f>
        <v>0</v>
      </c>
      <c r="X14" s="68">
        <f>IF(SUM($D$14:W14)&lt;W5,W14,0)</f>
        <v>0</v>
      </c>
      <c r="Y14" s="68">
        <f>IF(SUM($D$14:X14)&lt;X5,X14,0)</f>
        <v>0</v>
      </c>
      <c r="Z14" s="68">
        <f>IF(SUM($D$14:Y14)&lt;Y5,Y14,0)</f>
        <v>0</v>
      </c>
      <c r="AA14" s="68">
        <f>IF(SUM($D$14:Z14)&lt;Z5,Z14,0)</f>
        <v>0</v>
      </c>
      <c r="AB14" s="68">
        <f>IF(SUM($D$14:AA14)&lt;AA5,AA14,0)</f>
        <v>0</v>
      </c>
      <c r="AE14" s="55"/>
    </row>
    <row r="15" spans="1:31" x14ac:dyDescent="0.25">
      <c r="A15" s="6" t="s">
        <v>5</v>
      </c>
      <c r="B15" s="7"/>
      <c r="C15" s="2"/>
      <c r="D15" s="20"/>
      <c r="E15" s="20"/>
      <c r="F15" s="39">
        <f t="shared" ref="F15:AB15" si="78">E8+E9+E10*E11</f>
        <v>0</v>
      </c>
      <c r="G15" s="33">
        <f t="shared" si="78"/>
        <v>2.83725</v>
      </c>
      <c r="H15" s="33">
        <f t="shared" si="78"/>
        <v>12.767625000000002</v>
      </c>
      <c r="I15" s="33">
        <f t="shared" si="78"/>
        <v>57.454310535996697</v>
      </c>
      <c r="J15" s="33">
        <f t="shared" si="78"/>
        <v>258.54434880287783</v>
      </c>
      <c r="K15" s="33">
        <f t="shared" si="78"/>
        <v>1163.4485455050797</v>
      </c>
      <c r="L15" s="33">
        <f t="shared" si="78"/>
        <v>5235.4975374026517</v>
      </c>
      <c r="M15" s="33">
        <f t="shared" si="78"/>
        <v>23559.314516541224</v>
      </c>
      <c r="N15" s="33">
        <f t="shared" si="78"/>
        <v>35336.105257685515</v>
      </c>
      <c r="O15" s="33">
        <f t="shared" si="78"/>
        <v>35323.203957753758</v>
      </c>
      <c r="P15" s="33">
        <f t="shared" si="78"/>
        <v>28236.20949155133</v>
      </c>
      <c r="Q15" s="33">
        <f t="shared" si="78"/>
        <v>22561.482973005375</v>
      </c>
      <c r="R15" s="33">
        <f t="shared" si="78"/>
        <v>18021.084487314558</v>
      </c>
      <c r="S15" s="33">
        <f t="shared" si="78"/>
        <v>14390.502191807615</v>
      </c>
      <c r="T15" s="33">
        <f t="shared" si="78"/>
        <v>11488.848621640533</v>
      </c>
      <c r="U15" s="33">
        <f t="shared" si="78"/>
        <v>9170.681636706875</v>
      </c>
      <c r="V15" s="33">
        <f t="shared" si="78"/>
        <v>7319.2483999398064</v>
      </c>
      <c r="W15" s="33">
        <f t="shared" si="78"/>
        <v>5840.9470145723908</v>
      </c>
      <c r="X15" s="33">
        <f t="shared" si="78"/>
        <v>4660.8128386800408</v>
      </c>
      <c r="Y15" s="33">
        <f t="shared" si="78"/>
        <v>3718.856566406394</v>
      </c>
      <c r="Z15" s="33">
        <f t="shared" si="78"/>
        <v>2967.1038611208342</v>
      </c>
      <c r="AA15" s="33">
        <f t="shared" si="78"/>
        <v>2367.2087886090612</v>
      </c>
      <c r="AB15" s="33">
        <f t="shared" si="78"/>
        <v>1888.5340439214383</v>
      </c>
      <c r="AE15" s="55" t="s">
        <v>100</v>
      </c>
    </row>
    <row r="16" spans="1:31" x14ac:dyDescent="0.25">
      <c r="A16" s="6" t="s">
        <v>63</v>
      </c>
      <c r="B16" s="7"/>
      <c r="C16" s="2"/>
      <c r="D16" s="20"/>
      <c r="E16" s="20"/>
      <c r="F16" s="40">
        <f>E16+F15+F14</f>
        <v>0</v>
      </c>
      <c r="G16" s="68">
        <f>F16+G15+G14</f>
        <v>2.83725</v>
      </c>
      <c r="H16" s="68">
        <f t="shared" ref="H16:Z16" si="79">G16+H15+H14</f>
        <v>15.604875000000003</v>
      </c>
      <c r="I16" s="68">
        <f t="shared" si="79"/>
        <v>73.059185535996704</v>
      </c>
      <c r="J16" s="68">
        <f t="shared" si="79"/>
        <v>331.60353433887451</v>
      </c>
      <c r="K16" s="68">
        <f t="shared" si="79"/>
        <v>1495.0520798439543</v>
      </c>
      <c r="L16" s="68">
        <f t="shared" si="79"/>
        <v>6730.5496172466064</v>
      </c>
      <c r="M16" s="68">
        <f t="shared" si="79"/>
        <v>30289.864133787829</v>
      </c>
      <c r="N16" s="68">
        <f t="shared" si="79"/>
        <v>65625.969391473336</v>
      </c>
      <c r="O16" s="68">
        <f t="shared" si="79"/>
        <v>100949.17334922709</v>
      </c>
      <c r="P16" s="68">
        <f t="shared" si="79"/>
        <v>129185.38284077842</v>
      </c>
      <c r="Q16" s="68">
        <f t="shared" si="79"/>
        <v>151746.86581378378</v>
      </c>
      <c r="R16" s="68">
        <f t="shared" si="79"/>
        <v>169767.95030109835</v>
      </c>
      <c r="S16" s="68">
        <f t="shared" si="79"/>
        <v>184158.45249290596</v>
      </c>
      <c r="T16" s="68">
        <f t="shared" si="79"/>
        <v>195647.30111454648</v>
      </c>
      <c r="U16" s="68">
        <f t="shared" si="79"/>
        <v>204817.98275125335</v>
      </c>
      <c r="V16" s="68">
        <f t="shared" si="79"/>
        <v>212137.23115119315</v>
      </c>
      <c r="W16" s="68">
        <f t="shared" si="79"/>
        <v>217978.17816576554</v>
      </c>
      <c r="X16" s="68">
        <f t="shared" si="79"/>
        <v>222638.99100444559</v>
      </c>
      <c r="Y16" s="68">
        <f t="shared" si="79"/>
        <v>226357.847570852</v>
      </c>
      <c r="Z16" s="68">
        <f t="shared" si="79"/>
        <v>229324.95143197282</v>
      </c>
      <c r="AA16" s="68">
        <f t="shared" ref="AA16" si="80">Z16+AA15+AA14</f>
        <v>231692.16022058189</v>
      </c>
      <c r="AB16" s="68">
        <f t="shared" ref="AB16" si="81">AA16+AB15+AB14</f>
        <v>233580.69426450334</v>
      </c>
      <c r="AE16" s="55" t="s">
        <v>101</v>
      </c>
    </row>
    <row r="17" spans="1:34" x14ac:dyDescent="0.25">
      <c r="A17" s="12" t="s">
        <v>4</v>
      </c>
      <c r="B17" s="13" t="s">
        <v>69</v>
      </c>
      <c r="C17" s="2"/>
      <c r="D17" s="20">
        <v>0</v>
      </c>
      <c r="E17" s="44">
        <v>4.5</v>
      </c>
      <c r="F17" s="45">
        <f>E17</f>
        <v>4.5</v>
      </c>
      <c r="G17" s="45">
        <f t="shared" ref="G17:K17" si="82">F17</f>
        <v>4.5</v>
      </c>
      <c r="H17" s="45">
        <f t="shared" si="82"/>
        <v>4.5</v>
      </c>
      <c r="I17" s="45">
        <f t="shared" si="82"/>
        <v>4.5</v>
      </c>
      <c r="J17" s="45">
        <f t="shared" si="82"/>
        <v>4.5</v>
      </c>
      <c r="K17" s="45">
        <f t="shared" si="82"/>
        <v>4.5</v>
      </c>
      <c r="L17" s="45">
        <v>1.5</v>
      </c>
      <c r="M17" s="45">
        <v>1</v>
      </c>
      <c r="N17" s="46">
        <v>0.8</v>
      </c>
      <c r="O17" s="46">
        <f t="shared" ref="O17:AB17" si="83">N17</f>
        <v>0.8</v>
      </c>
      <c r="P17" s="46">
        <f t="shared" si="83"/>
        <v>0.8</v>
      </c>
      <c r="Q17" s="46">
        <f t="shared" si="83"/>
        <v>0.8</v>
      </c>
      <c r="R17" s="46">
        <f t="shared" si="83"/>
        <v>0.8</v>
      </c>
      <c r="S17" s="46">
        <f t="shared" si="83"/>
        <v>0.8</v>
      </c>
      <c r="T17" s="46">
        <f t="shared" si="83"/>
        <v>0.8</v>
      </c>
      <c r="U17" s="46">
        <f t="shared" si="83"/>
        <v>0.8</v>
      </c>
      <c r="V17" s="46">
        <f t="shared" si="83"/>
        <v>0.8</v>
      </c>
      <c r="W17" s="46">
        <f t="shared" si="83"/>
        <v>0.8</v>
      </c>
      <c r="X17" s="46">
        <f t="shared" si="83"/>
        <v>0.8</v>
      </c>
      <c r="Y17" s="46">
        <f t="shared" si="83"/>
        <v>0.8</v>
      </c>
      <c r="Z17" s="46">
        <f t="shared" si="83"/>
        <v>0.8</v>
      </c>
      <c r="AA17" s="46">
        <f t="shared" si="83"/>
        <v>0.8</v>
      </c>
      <c r="AB17" s="46">
        <f t="shared" si="83"/>
        <v>0.8</v>
      </c>
      <c r="AE17" s="55" t="s">
        <v>102</v>
      </c>
    </row>
    <row r="18" spans="1:34" x14ac:dyDescent="0.25">
      <c r="A18" s="14" t="s">
        <v>79</v>
      </c>
      <c r="B18" s="42" t="s">
        <v>81</v>
      </c>
      <c r="E18" s="43">
        <f>POWER(E17,1/7)</f>
        <v>1.2396984933656168</v>
      </c>
      <c r="AE18" s="60"/>
      <c r="AG18" t="s">
        <v>86</v>
      </c>
    </row>
    <row r="19" spans="1:34" x14ac:dyDescent="0.25">
      <c r="H19" s="2"/>
      <c r="M19" s="1"/>
      <c r="AE19" s="60"/>
      <c r="AG19" t="s">
        <v>87</v>
      </c>
    </row>
    <row r="20" spans="1:34" x14ac:dyDescent="0.25">
      <c r="AE20" s="60"/>
    </row>
    <row r="21" spans="1:34" x14ac:dyDescent="0.25">
      <c r="AD21" s="55" t="s">
        <v>84</v>
      </c>
      <c r="AE21" s="55" t="s">
        <v>85</v>
      </c>
      <c r="AG21" t="s">
        <v>88</v>
      </c>
    </row>
    <row r="22" spans="1:34" x14ac:dyDescent="0.25">
      <c r="AD22" s="53">
        <v>43887</v>
      </c>
      <c r="AE22" s="5">
        <v>0</v>
      </c>
      <c r="AG22" s="54">
        <f t="shared" ref="AG22:AG34" si="84">INDEX(AE:AE,31-ROW(AE1))</f>
        <v>250000</v>
      </c>
      <c r="AH22" s="56">
        <f t="shared" ref="AH22:AH31" si="85">INDEX(AD:AD,31-ROW(AD1))</f>
        <v>43943</v>
      </c>
    </row>
    <row r="23" spans="1:34" x14ac:dyDescent="0.25">
      <c r="AD23" s="53">
        <f>AD22+7</f>
        <v>43894</v>
      </c>
      <c r="AE23" s="5">
        <v>262</v>
      </c>
      <c r="AG23" s="5">
        <f t="shared" si="84"/>
        <v>127584</v>
      </c>
      <c r="AH23" s="57">
        <f t="shared" si="85"/>
        <v>43936</v>
      </c>
    </row>
    <row r="24" spans="1:34" x14ac:dyDescent="0.25">
      <c r="AD24" s="53">
        <f t="shared" ref="AD24:AD32" si="86">AD23+7</f>
        <v>43901</v>
      </c>
      <c r="AE24" s="5">
        <v>1567</v>
      </c>
      <c r="AG24" s="5">
        <f t="shared" si="84"/>
        <v>103228</v>
      </c>
      <c r="AH24" s="57">
        <f t="shared" si="85"/>
        <v>43929</v>
      </c>
    </row>
    <row r="25" spans="1:34" x14ac:dyDescent="0.25">
      <c r="AD25" s="53">
        <f t="shared" si="86"/>
        <v>43908</v>
      </c>
      <c r="AE25" s="5">
        <v>8198</v>
      </c>
      <c r="AG25" s="5">
        <f t="shared" si="84"/>
        <v>67366</v>
      </c>
      <c r="AH25" s="57">
        <f t="shared" si="85"/>
        <v>43922</v>
      </c>
    </row>
    <row r="26" spans="1:34" x14ac:dyDescent="0.25">
      <c r="AD26" s="53">
        <f t="shared" si="86"/>
        <v>43915</v>
      </c>
      <c r="AE26" s="5">
        <v>31554</v>
      </c>
      <c r="AG26" s="5">
        <f t="shared" si="84"/>
        <v>31554</v>
      </c>
      <c r="AH26" s="57">
        <f t="shared" si="85"/>
        <v>43915</v>
      </c>
    </row>
    <row r="27" spans="1:34" x14ac:dyDescent="0.25">
      <c r="AD27" s="53">
        <f t="shared" si="86"/>
        <v>43922</v>
      </c>
      <c r="AE27" s="5">
        <v>67366</v>
      </c>
      <c r="AG27" s="5">
        <f t="shared" si="84"/>
        <v>8198</v>
      </c>
      <c r="AH27" s="57">
        <f t="shared" si="85"/>
        <v>43908</v>
      </c>
    </row>
    <row r="28" spans="1:34" x14ac:dyDescent="0.25">
      <c r="AD28" s="53">
        <f t="shared" si="86"/>
        <v>43929</v>
      </c>
      <c r="AE28" s="5">
        <v>103228</v>
      </c>
      <c r="AG28" s="5">
        <f t="shared" si="84"/>
        <v>1567</v>
      </c>
      <c r="AH28" s="57">
        <f t="shared" si="85"/>
        <v>43901</v>
      </c>
    </row>
    <row r="29" spans="1:34" x14ac:dyDescent="0.25">
      <c r="AD29" s="53">
        <f t="shared" si="86"/>
        <v>43936</v>
      </c>
      <c r="AE29" s="20">
        <v>127584</v>
      </c>
      <c r="AG29" s="5">
        <f t="shared" si="84"/>
        <v>262</v>
      </c>
      <c r="AH29" s="57">
        <f t="shared" si="85"/>
        <v>43894</v>
      </c>
    </row>
    <row r="30" spans="1:34" x14ac:dyDescent="0.25">
      <c r="AD30" s="53">
        <f t="shared" si="86"/>
        <v>43943</v>
      </c>
      <c r="AE30" s="5">
        <v>250000</v>
      </c>
      <c r="AG30" s="5">
        <f t="shared" si="84"/>
        <v>0</v>
      </c>
      <c r="AH30" s="57">
        <f t="shared" si="85"/>
        <v>43887</v>
      </c>
    </row>
    <row r="31" spans="1:34" x14ac:dyDescent="0.25">
      <c r="AD31" s="53">
        <f t="shared" si="86"/>
        <v>43950</v>
      </c>
      <c r="AE31" s="5">
        <v>500000</v>
      </c>
      <c r="AG31" s="15" t="str">
        <f t="shared" si="84"/>
        <v>Anzahl</v>
      </c>
      <c r="AH31" s="71" t="str">
        <f t="shared" si="85"/>
        <v>Datum</v>
      </c>
    </row>
    <row r="32" spans="1:34" x14ac:dyDescent="0.25">
      <c r="AD32" s="53">
        <f t="shared" si="86"/>
        <v>43957</v>
      </c>
      <c r="AE32" s="58" t="s">
        <v>104</v>
      </c>
      <c r="AG32" s="15">
        <f t="shared" si="84"/>
        <v>0</v>
      </c>
    </row>
    <row r="33" spans="1:33" x14ac:dyDescent="0.25">
      <c r="AG33" s="61">
        <f t="shared" si="84"/>
        <v>0</v>
      </c>
    </row>
    <row r="34" spans="1:33" x14ac:dyDescent="0.25">
      <c r="AG34" s="61">
        <f t="shared" si="84"/>
        <v>0</v>
      </c>
    </row>
    <row r="35" spans="1:33" x14ac:dyDescent="0.25">
      <c r="AG35" s="61" t="str">
        <f t="shared" ref="AG35:AG51" si="87">INDEX(AE:AE,31-ROW(AE15))</f>
        <v>m</v>
      </c>
    </row>
    <row r="36" spans="1:33" x14ac:dyDescent="0.25">
      <c r="AG36" s="15" t="str">
        <f t="shared" si="87"/>
        <v>l</v>
      </c>
    </row>
    <row r="37" spans="1:33" x14ac:dyDescent="0.25">
      <c r="AG37" s="15">
        <f t="shared" si="87"/>
        <v>0</v>
      </c>
    </row>
    <row r="38" spans="1:33" x14ac:dyDescent="0.25">
      <c r="AG38" s="15" t="str">
        <f t="shared" si="87"/>
        <v>k</v>
      </c>
    </row>
    <row r="39" spans="1:33" x14ac:dyDescent="0.25">
      <c r="AG39" s="15" t="str">
        <f t="shared" si="87"/>
        <v>j</v>
      </c>
    </row>
    <row r="40" spans="1:33" x14ac:dyDescent="0.25">
      <c r="AG40" s="15" t="str">
        <f t="shared" si="87"/>
        <v>i</v>
      </c>
    </row>
    <row r="41" spans="1:33" x14ac:dyDescent="0.25">
      <c r="AG41" s="15" t="str">
        <f t="shared" si="87"/>
        <v>h</v>
      </c>
    </row>
    <row r="42" spans="1:33" x14ac:dyDescent="0.25">
      <c r="AG42" s="15" t="str">
        <f t="shared" si="87"/>
        <v>g</v>
      </c>
    </row>
    <row r="43" spans="1:33" x14ac:dyDescent="0.25">
      <c r="AG43" s="15" t="str">
        <f t="shared" si="87"/>
        <v>f</v>
      </c>
    </row>
    <row r="44" spans="1:33" x14ac:dyDescent="0.25">
      <c r="AG44" s="15" t="str">
        <f t="shared" si="87"/>
        <v>r</v>
      </c>
    </row>
    <row r="45" spans="1:33" x14ac:dyDescent="0.25">
      <c r="AG45" s="15" t="str">
        <f t="shared" si="87"/>
        <v>d</v>
      </c>
    </row>
    <row r="46" spans="1:33" x14ac:dyDescent="0.25">
      <c r="AG46" s="15" t="str">
        <f t="shared" si="87"/>
        <v>c</v>
      </c>
    </row>
    <row r="47" spans="1:33" x14ac:dyDescent="0.25">
      <c r="I47" s="3" t="s">
        <v>36</v>
      </c>
      <c r="AG47" s="15" t="str">
        <f t="shared" si="87"/>
        <v>b</v>
      </c>
    </row>
    <row r="48" spans="1:33" x14ac:dyDescent="0.25">
      <c r="A48" s="12"/>
      <c r="B48" s="28" t="s">
        <v>37</v>
      </c>
      <c r="D48" s="24"/>
      <c r="E48" s="25">
        <f t="shared" ref="E48:G48" si="88">F48-7</f>
        <v>43866</v>
      </c>
      <c r="F48" s="25">
        <f t="shared" si="88"/>
        <v>43873</v>
      </c>
      <c r="G48" s="25">
        <f t="shared" si="88"/>
        <v>43880</v>
      </c>
      <c r="H48" s="25">
        <f>I48-7</f>
        <v>43887</v>
      </c>
      <c r="I48" s="26">
        <v>43894</v>
      </c>
      <c r="J48" s="25">
        <f>I48+7</f>
        <v>43901</v>
      </c>
      <c r="K48" s="25">
        <f t="shared" ref="K48:AB48" si="89">J48+7</f>
        <v>43908</v>
      </c>
      <c r="L48" s="25">
        <f t="shared" si="89"/>
        <v>43915</v>
      </c>
      <c r="M48" s="25">
        <f t="shared" si="89"/>
        <v>43922</v>
      </c>
      <c r="N48" s="25">
        <f t="shared" si="89"/>
        <v>43929</v>
      </c>
      <c r="O48" s="25">
        <f t="shared" si="89"/>
        <v>43936</v>
      </c>
      <c r="P48" s="25">
        <f t="shared" si="89"/>
        <v>43943</v>
      </c>
      <c r="Q48" s="25">
        <f t="shared" si="89"/>
        <v>43950</v>
      </c>
      <c r="R48" s="25">
        <f t="shared" si="89"/>
        <v>43957</v>
      </c>
      <c r="S48" s="25">
        <f t="shared" si="89"/>
        <v>43964</v>
      </c>
      <c r="T48" s="25">
        <f t="shared" si="89"/>
        <v>43971</v>
      </c>
      <c r="U48" s="25">
        <f t="shared" si="89"/>
        <v>43978</v>
      </c>
      <c r="V48" s="25">
        <f t="shared" si="89"/>
        <v>43985</v>
      </c>
      <c r="W48" s="25">
        <f t="shared" si="89"/>
        <v>43992</v>
      </c>
      <c r="X48" s="25">
        <f t="shared" si="89"/>
        <v>43999</v>
      </c>
      <c r="Y48" s="25">
        <f t="shared" si="89"/>
        <v>44006</v>
      </c>
      <c r="Z48" s="25">
        <f t="shared" si="89"/>
        <v>44013</v>
      </c>
      <c r="AA48" s="25">
        <f t="shared" si="89"/>
        <v>44020</v>
      </c>
      <c r="AB48" s="25">
        <f t="shared" si="89"/>
        <v>44027</v>
      </c>
      <c r="AG48" s="15" t="str">
        <f t="shared" si="87"/>
        <v>a</v>
      </c>
    </row>
    <row r="49" spans="1:33" x14ac:dyDescent="0.25">
      <c r="A49" s="29"/>
      <c r="B49" s="30" t="s">
        <v>66</v>
      </c>
      <c r="D49" s="15" t="str">
        <f t="shared" ref="D49:AB49" si="90">D4</f>
        <v>W 1</v>
      </c>
      <c r="E49" s="15" t="str">
        <f t="shared" si="90"/>
        <v>W 2</v>
      </c>
      <c r="F49" s="15" t="str">
        <f t="shared" si="90"/>
        <v>W 3</v>
      </c>
      <c r="G49" s="27" t="str">
        <f t="shared" si="90"/>
        <v>W 4</v>
      </c>
      <c r="H49" s="27" t="str">
        <f t="shared" si="90"/>
        <v>W 5</v>
      </c>
      <c r="I49" s="27" t="str">
        <f t="shared" si="90"/>
        <v>W 6</v>
      </c>
      <c r="J49" s="27" t="str">
        <f t="shared" si="90"/>
        <v>W 7</v>
      </c>
      <c r="K49" s="27" t="str">
        <f t="shared" si="90"/>
        <v>W 8</v>
      </c>
      <c r="L49" s="16" t="str">
        <f t="shared" si="90"/>
        <v>W 9</v>
      </c>
      <c r="M49" s="16" t="str">
        <f t="shared" si="90"/>
        <v>W 10</v>
      </c>
      <c r="N49" s="16" t="str">
        <f t="shared" si="90"/>
        <v>W 11</v>
      </c>
      <c r="O49" s="16" t="str">
        <f t="shared" si="90"/>
        <v>W 12</v>
      </c>
      <c r="P49" s="15" t="str">
        <f t="shared" si="90"/>
        <v>W 13</v>
      </c>
      <c r="Q49" s="15" t="str">
        <f t="shared" si="90"/>
        <v>W 14</v>
      </c>
      <c r="R49" s="15" t="str">
        <f t="shared" si="90"/>
        <v>W 15</v>
      </c>
      <c r="S49" s="15" t="str">
        <f t="shared" si="90"/>
        <v>W 16</v>
      </c>
      <c r="T49" s="15" t="str">
        <f t="shared" si="90"/>
        <v>W 17</v>
      </c>
      <c r="U49" s="15" t="str">
        <f t="shared" si="90"/>
        <v>W 18</v>
      </c>
      <c r="V49" s="15" t="str">
        <f t="shared" si="90"/>
        <v>W 19</v>
      </c>
      <c r="W49" s="15" t="str">
        <f t="shared" si="90"/>
        <v>W 20</v>
      </c>
      <c r="X49" s="15" t="str">
        <f t="shared" si="90"/>
        <v>W 21</v>
      </c>
      <c r="Y49" s="15" t="str">
        <f t="shared" si="90"/>
        <v>W 22</v>
      </c>
      <c r="Z49" s="15" t="str">
        <f t="shared" si="90"/>
        <v>W 23</v>
      </c>
      <c r="AA49" s="15" t="str">
        <f t="shared" si="90"/>
        <v>W 24</v>
      </c>
      <c r="AB49" s="15" t="str">
        <f t="shared" si="90"/>
        <v>W 25</v>
      </c>
      <c r="AG49" s="15">
        <f t="shared" si="87"/>
        <v>0</v>
      </c>
    </row>
    <row r="50" spans="1:33" x14ac:dyDescent="0.25">
      <c r="A50" s="6"/>
      <c r="B50" s="23" t="s">
        <v>33</v>
      </c>
      <c r="D50" s="5"/>
      <c r="E50" s="5"/>
      <c r="F50" s="5"/>
      <c r="G50" s="5"/>
      <c r="H50" s="5"/>
      <c r="I50" s="5">
        <v>262</v>
      </c>
      <c r="J50" s="5">
        <v>1567</v>
      </c>
      <c r="K50" s="5">
        <v>8198</v>
      </c>
      <c r="L50" s="5">
        <v>31554</v>
      </c>
      <c r="M50" s="5">
        <v>67366</v>
      </c>
      <c r="N50" s="5">
        <v>103228</v>
      </c>
      <c r="O50" s="5">
        <v>127584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G50" s="61" t="str">
        <f t="shared" si="87"/>
        <v>Anfang</v>
      </c>
    </row>
    <row r="51" spans="1:33" x14ac:dyDescent="0.25">
      <c r="A51" s="6"/>
      <c r="B51" s="23" t="s">
        <v>62</v>
      </c>
      <c r="D51" s="5"/>
      <c r="E51" s="5"/>
      <c r="F51" s="5"/>
      <c r="G51" s="5"/>
      <c r="H51" s="5"/>
      <c r="I51" s="5"/>
      <c r="J51" s="5">
        <f>J50-I50</f>
        <v>1305</v>
      </c>
      <c r="K51" s="5">
        <f t="shared" ref="K51:O51" si="91">K50-J50</f>
        <v>6631</v>
      </c>
      <c r="L51" s="5">
        <f t="shared" si="91"/>
        <v>23356</v>
      </c>
      <c r="M51" s="5">
        <f t="shared" si="91"/>
        <v>35812</v>
      </c>
      <c r="N51" s="5">
        <f t="shared" si="91"/>
        <v>35862</v>
      </c>
      <c r="O51" s="5">
        <f t="shared" si="91"/>
        <v>24356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G51" s="59">
        <f t="shared" si="87"/>
        <v>0</v>
      </c>
    </row>
    <row r="52" spans="1:33" x14ac:dyDescent="0.25">
      <c r="A52" s="6"/>
      <c r="B52" s="23" t="s">
        <v>34</v>
      </c>
      <c r="D52" s="5"/>
      <c r="E52" s="5"/>
      <c r="F52" s="5"/>
      <c r="G52" s="5"/>
      <c r="H52" s="5"/>
      <c r="I52" s="5"/>
      <c r="J52" s="5">
        <v>3</v>
      </c>
      <c r="K52" s="5">
        <v>12</v>
      </c>
      <c r="L52" s="5">
        <v>149</v>
      </c>
      <c r="M52" s="5">
        <v>732</v>
      </c>
      <c r="N52" s="5">
        <v>1861</v>
      </c>
      <c r="O52" s="5">
        <v>3254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33" x14ac:dyDescent="0.25">
      <c r="A53" s="6"/>
      <c r="B53" s="23" t="s">
        <v>35</v>
      </c>
      <c r="D53" s="5"/>
      <c r="E53" s="5"/>
      <c r="F53" s="5"/>
      <c r="G53" s="5"/>
      <c r="H53" s="5"/>
      <c r="I53" s="5"/>
      <c r="J53" s="5">
        <f>J52-I52</f>
        <v>3</v>
      </c>
      <c r="K53" s="5">
        <f t="shared" ref="K53:O53" si="92">K52-J52</f>
        <v>9</v>
      </c>
      <c r="L53" s="5">
        <f t="shared" si="92"/>
        <v>137</v>
      </c>
      <c r="M53" s="5">
        <f t="shared" si="92"/>
        <v>583</v>
      </c>
      <c r="N53" s="5">
        <f t="shared" si="92"/>
        <v>1129</v>
      </c>
      <c r="O53" s="5">
        <f t="shared" si="92"/>
        <v>1393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3C47-9ED6-4CCE-9B7F-A1F5574C9790}">
  <dimension ref="A1:AB55"/>
  <sheetViews>
    <sheetView tabSelected="1" topLeftCell="D1" workbookViewId="0">
      <selection activeCell="T54" sqref="T54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F5+F7+F13+F15</f>
        <v>8300000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8300000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8300000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36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15" t="s">
        <v>14</v>
      </c>
      <c r="K4" s="15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36" t="s">
        <v>32</v>
      </c>
    </row>
    <row r="5" spans="1:28" x14ac:dyDescent="0.25">
      <c r="A5" s="6" t="s">
        <v>67</v>
      </c>
      <c r="B5" s="7"/>
      <c r="C5" s="2"/>
      <c r="D5" s="17">
        <f t="shared" ref="D5:E5" si="0">IF(Ges_Bev-D15-D6-D13&lt;0,0,Ges_Bev-D15-D6-D13)</f>
        <v>8300000</v>
      </c>
      <c r="E5" s="17">
        <f t="shared" si="0"/>
        <v>8300000</v>
      </c>
      <c r="F5" s="33">
        <f t="shared" ref="F5:AB5" si="1">IF(Ges_Bev-F15-F13-F7&lt;0,0,Ges_Bev-F15-F13-F7)</f>
        <v>8300000</v>
      </c>
      <c r="G5" s="33">
        <f t="shared" si="1"/>
        <v>8300000</v>
      </c>
      <c r="H5" s="33">
        <f t="shared" si="1"/>
        <v>8299998</v>
      </c>
      <c r="I5" s="33">
        <f t="shared" si="1"/>
        <v>8299984</v>
      </c>
      <c r="J5" s="33">
        <f t="shared" si="1"/>
        <v>8299856</v>
      </c>
      <c r="K5" s="33">
        <f t="shared" si="1"/>
        <v>8298960.0016581658</v>
      </c>
      <c r="L5" s="33">
        <f t="shared" si="1"/>
        <v>8296272.0514072161</v>
      </c>
      <c r="M5" s="33">
        <f t="shared" si="1"/>
        <v>8292778.136549239</v>
      </c>
      <c r="N5" s="33">
        <f t="shared" si="1"/>
        <v>8289285.7288744291</v>
      </c>
      <c r="O5" s="33">
        <f t="shared" si="1"/>
        <v>8286494.1375644132</v>
      </c>
      <c r="P5" s="33">
        <f t="shared" si="1"/>
        <v>8284681.8527310109</v>
      </c>
      <c r="Q5" s="33">
        <f t="shared" si="1"/>
        <v>8283505.7082696976</v>
      </c>
      <c r="R5" s="33">
        <f t="shared" si="1"/>
        <v>8282742.5691443561</v>
      </c>
      <c r="S5" s="33">
        <f t="shared" si="1"/>
        <v>8282247.475207937</v>
      </c>
      <c r="T5" s="33">
        <f t="shared" si="1"/>
        <v>8281926.3065888258</v>
      </c>
      <c r="U5" s="33">
        <f t="shared" si="1"/>
        <v>8281717.9756866107</v>
      </c>
      <c r="V5" s="33">
        <f t="shared" si="1"/>
        <v>8281582.843710578</v>
      </c>
      <c r="W5" s="33">
        <f t="shared" si="1"/>
        <v>8281495.1936784759</v>
      </c>
      <c r="X5" s="33">
        <f t="shared" si="1"/>
        <v>8281438.3425312238</v>
      </c>
      <c r="Y5" s="33">
        <f t="shared" si="1"/>
        <v>8281401.4683846906</v>
      </c>
      <c r="Z5" s="33">
        <f t="shared" si="1"/>
        <v>8281377.5516513651</v>
      </c>
      <c r="AA5" s="33">
        <f t="shared" si="1"/>
        <v>8281362.0392193971</v>
      </c>
      <c r="AB5" s="33">
        <f t="shared" si="1"/>
        <v>8281351.9778587744</v>
      </c>
    </row>
    <row r="6" spans="1:28" x14ac:dyDescent="0.25">
      <c r="A6" s="6" t="s">
        <v>6</v>
      </c>
      <c r="B6" s="7"/>
      <c r="C6" s="2"/>
      <c r="D6" s="17"/>
      <c r="E6" s="17"/>
      <c r="F6" s="17"/>
      <c r="G6" s="17"/>
      <c r="H6" s="17">
        <f>G6+H7</f>
        <v>2</v>
      </c>
      <c r="I6" s="40">
        <f t="shared" ref="I6" si="2">H6+I7</f>
        <v>18</v>
      </c>
      <c r="J6" s="18">
        <f t="shared" ref="J6:AB6" si="3">I6+J7</f>
        <v>146</v>
      </c>
      <c r="K6" s="18">
        <f t="shared" si="3"/>
        <v>1041.9983418345414</v>
      </c>
      <c r="L6" s="18">
        <f t="shared" si="3"/>
        <v>3729.9485927829664</v>
      </c>
      <c r="M6" s="18">
        <f t="shared" si="3"/>
        <v>7223.8634507609195</v>
      </c>
      <c r="N6" s="18">
        <f t="shared" si="3"/>
        <v>10716.271125570596</v>
      </c>
      <c r="O6" s="18">
        <f t="shared" si="3"/>
        <v>13507.862435586883</v>
      </c>
      <c r="P6" s="18">
        <f t="shared" si="3"/>
        <v>15320.147268988858</v>
      </c>
      <c r="Q6" s="18">
        <f t="shared" si="3"/>
        <v>16496.29173030251</v>
      </c>
      <c r="R6" s="18">
        <f t="shared" si="3"/>
        <v>17259.430855643808</v>
      </c>
      <c r="S6" s="18">
        <f t="shared" si="3"/>
        <v>17754.524792062486</v>
      </c>
      <c r="T6" s="18">
        <f t="shared" si="3"/>
        <v>18075.693411174139</v>
      </c>
      <c r="U6" s="18">
        <f t="shared" si="3"/>
        <v>18284.024313389196</v>
      </c>
      <c r="V6" s="18">
        <f t="shared" si="3"/>
        <v>18419.156289421753</v>
      </c>
      <c r="W6" s="18">
        <f t="shared" si="3"/>
        <v>18506.806321524033</v>
      </c>
      <c r="X6" s="18">
        <f t="shared" si="3"/>
        <v>18563.657468775957</v>
      </c>
      <c r="Y6" s="18">
        <f t="shared" si="3"/>
        <v>18600.531615309686</v>
      </c>
      <c r="Z6" s="18">
        <f t="shared" si="3"/>
        <v>18624.448348633785</v>
      </c>
      <c r="AA6" s="18">
        <f t="shared" si="3"/>
        <v>18639.960780602858</v>
      </c>
      <c r="AB6" s="18">
        <f t="shared" si="3"/>
        <v>18650.022141225985</v>
      </c>
    </row>
    <row r="7" spans="1:28" x14ac:dyDescent="0.25">
      <c r="A7" s="6" t="s">
        <v>62</v>
      </c>
      <c r="B7" s="7"/>
      <c r="C7" s="2"/>
      <c r="D7" s="17"/>
      <c r="E7" s="17"/>
      <c r="F7" s="17"/>
      <c r="G7" s="17"/>
      <c r="H7" s="41">
        <v>2</v>
      </c>
      <c r="I7" s="40">
        <f t="shared" ref="I7" si="4">IF((H7*H16*H5/(H5+H15))&gt;H5,H5,(H7*H16*H5/(H5+H15)))</f>
        <v>16</v>
      </c>
      <c r="J7" s="18">
        <f t="shared" ref="J7:AB7" si="5">IF((I7*I16*I5/(I5+I15))&gt;I5,I5,(I7*I16*I5/(I5+I15)))</f>
        <v>128</v>
      </c>
      <c r="K7" s="18">
        <f t="shared" si="5"/>
        <v>895.99834183454141</v>
      </c>
      <c r="L7" s="18">
        <f t="shared" si="5"/>
        <v>2687.950250948425</v>
      </c>
      <c r="M7" s="18">
        <f t="shared" si="5"/>
        <v>3493.914857977953</v>
      </c>
      <c r="N7" s="18">
        <f t="shared" si="5"/>
        <v>3492.4076748096763</v>
      </c>
      <c r="O7" s="18">
        <f t="shared" si="5"/>
        <v>2791.5913100162875</v>
      </c>
      <c r="P7" s="18">
        <f t="shared" si="5"/>
        <v>1812.2848334019752</v>
      </c>
      <c r="Q7" s="18">
        <f t="shared" si="5"/>
        <v>1176.1444613136537</v>
      </c>
      <c r="R7" s="18">
        <f t="shared" si="5"/>
        <v>763.13912534129702</v>
      </c>
      <c r="S7" s="18">
        <f t="shared" si="5"/>
        <v>495.09393641867672</v>
      </c>
      <c r="T7" s="18">
        <f t="shared" si="5"/>
        <v>321.16861911165148</v>
      </c>
      <c r="U7" s="18">
        <f t="shared" si="5"/>
        <v>208.33090221505773</v>
      </c>
      <c r="V7" s="18">
        <f t="shared" si="5"/>
        <v>135.13197603255708</v>
      </c>
      <c r="W7" s="18">
        <f t="shared" si="5"/>
        <v>87.650032102278658</v>
      </c>
      <c r="X7" s="18">
        <f t="shared" si="5"/>
        <v>56.851147251922733</v>
      </c>
      <c r="Y7" s="18">
        <f t="shared" si="5"/>
        <v>36.874146533729458</v>
      </c>
      <c r="Z7" s="18">
        <f t="shared" si="5"/>
        <v>23.916733324097251</v>
      </c>
      <c r="AA7" s="18">
        <f t="shared" si="5"/>
        <v>15.51243196907375</v>
      </c>
      <c r="AB7" s="18">
        <f t="shared" si="5"/>
        <v>10.061360623125605</v>
      </c>
    </row>
    <row r="8" spans="1:28" x14ac:dyDescent="0.25">
      <c r="A8" s="8" t="s">
        <v>1</v>
      </c>
      <c r="B8" s="9">
        <f>1-mittlere_F-schwere_F</f>
        <v>0.79999999999999993</v>
      </c>
      <c r="C8" s="2"/>
      <c r="D8" s="18"/>
      <c r="E8" s="18"/>
      <c r="F8" s="18"/>
      <c r="G8" s="18"/>
      <c r="H8" s="18"/>
      <c r="I8" s="40">
        <f t="shared" ref="I8:AB8" si="6">I$7*leichte_F</f>
        <v>12.799999999999999</v>
      </c>
      <c r="J8" s="18">
        <f t="shared" si="6"/>
        <v>102.39999999999999</v>
      </c>
      <c r="K8" s="18">
        <f t="shared" si="6"/>
        <v>716.79867346763308</v>
      </c>
      <c r="L8" s="18">
        <f t="shared" si="6"/>
        <v>2150.3602007587397</v>
      </c>
      <c r="M8" s="18">
        <f t="shared" si="6"/>
        <v>2795.1318863823622</v>
      </c>
      <c r="N8" s="18">
        <f t="shared" si="6"/>
        <v>2793.9261398477406</v>
      </c>
      <c r="O8" s="18">
        <f t="shared" si="6"/>
        <v>2233.2730480130299</v>
      </c>
      <c r="P8" s="18">
        <f t="shared" si="6"/>
        <v>1449.82786672158</v>
      </c>
      <c r="Q8" s="18">
        <f t="shared" si="6"/>
        <v>940.91556905092284</v>
      </c>
      <c r="R8" s="18">
        <f t="shared" si="6"/>
        <v>610.51130027303759</v>
      </c>
      <c r="S8" s="18">
        <f t="shared" si="6"/>
        <v>396.07514913494134</v>
      </c>
      <c r="T8" s="18">
        <f t="shared" si="6"/>
        <v>256.93489528932116</v>
      </c>
      <c r="U8" s="18">
        <f t="shared" si="6"/>
        <v>166.66472177204616</v>
      </c>
      <c r="V8" s="18">
        <f t="shared" si="6"/>
        <v>108.10558082604565</v>
      </c>
      <c r="W8" s="18">
        <f t="shared" si="6"/>
        <v>70.120025681822924</v>
      </c>
      <c r="X8" s="18">
        <f t="shared" si="6"/>
        <v>45.480917801538183</v>
      </c>
      <c r="Y8" s="18">
        <f t="shared" si="6"/>
        <v>29.499317226983564</v>
      </c>
      <c r="Z8" s="18">
        <f t="shared" si="6"/>
        <v>19.1333866592778</v>
      </c>
      <c r="AA8" s="18">
        <f t="shared" si="6"/>
        <v>12.409945575259</v>
      </c>
      <c r="AB8" s="18">
        <f t="shared" si="6"/>
        <v>8.0490884985004829</v>
      </c>
    </row>
    <row r="9" spans="1:28" x14ac:dyDescent="0.25">
      <c r="A9" s="8" t="s">
        <v>2</v>
      </c>
      <c r="B9" s="38">
        <f>0.2-schwere_F</f>
        <v>0.16</v>
      </c>
      <c r="C9" s="2"/>
      <c r="D9" s="18"/>
      <c r="E9" s="18"/>
      <c r="F9" s="18"/>
      <c r="G9" s="18"/>
      <c r="H9" s="18"/>
      <c r="I9" s="40">
        <f t="shared" ref="I9:AB9" si="7">I$7*mittlere_F</f>
        <v>2.56</v>
      </c>
      <c r="J9" s="18">
        <f t="shared" si="7"/>
        <v>20.48</v>
      </c>
      <c r="K9" s="18">
        <f t="shared" si="7"/>
        <v>143.35973469352663</v>
      </c>
      <c r="L9" s="18">
        <f t="shared" si="7"/>
        <v>430.07204015174801</v>
      </c>
      <c r="M9" s="18">
        <f t="shared" si="7"/>
        <v>559.02637727647254</v>
      </c>
      <c r="N9" s="18">
        <f t="shared" si="7"/>
        <v>558.78522796954826</v>
      </c>
      <c r="O9" s="18">
        <f t="shared" si="7"/>
        <v>446.654609602606</v>
      </c>
      <c r="P9" s="18">
        <f t="shared" si="7"/>
        <v>289.96557334431606</v>
      </c>
      <c r="Q9" s="18">
        <f t="shared" si="7"/>
        <v>188.18311381018458</v>
      </c>
      <c r="R9" s="18">
        <f t="shared" si="7"/>
        <v>122.10226005460753</v>
      </c>
      <c r="S9" s="18">
        <f t="shared" si="7"/>
        <v>79.215029826988271</v>
      </c>
      <c r="T9" s="18">
        <f t="shared" si="7"/>
        <v>51.386979057864238</v>
      </c>
      <c r="U9" s="18">
        <f t="shared" si="7"/>
        <v>33.332944354409236</v>
      </c>
      <c r="V9" s="18">
        <f t="shared" si="7"/>
        <v>21.621116165209134</v>
      </c>
      <c r="W9" s="18">
        <f t="shared" si="7"/>
        <v>14.024005136364586</v>
      </c>
      <c r="X9" s="18">
        <f t="shared" si="7"/>
        <v>9.0961835603076366</v>
      </c>
      <c r="Y9" s="18">
        <f t="shared" si="7"/>
        <v>5.8998634453967131</v>
      </c>
      <c r="Z9" s="18">
        <f t="shared" si="7"/>
        <v>3.82667733185556</v>
      </c>
      <c r="AA9" s="18">
        <f t="shared" si="7"/>
        <v>2.4819891150518001</v>
      </c>
      <c r="AB9" s="18">
        <f t="shared" si="7"/>
        <v>1.6098176997000968</v>
      </c>
    </row>
    <row r="10" spans="1:28" x14ac:dyDescent="0.25">
      <c r="A10" s="8" t="s">
        <v>3</v>
      </c>
      <c r="B10" s="10">
        <v>0.04</v>
      </c>
      <c r="C10" s="2"/>
      <c r="D10" s="18"/>
      <c r="E10" s="18"/>
      <c r="F10" s="18"/>
      <c r="G10" s="18"/>
      <c r="H10" s="18"/>
      <c r="I10" s="40">
        <f t="shared" ref="I10:AB10" si="8">I$7*schwere_F</f>
        <v>0.64</v>
      </c>
      <c r="J10" s="18">
        <f t="shared" si="8"/>
        <v>5.12</v>
      </c>
      <c r="K10" s="18">
        <f t="shared" si="8"/>
        <v>35.839933673381658</v>
      </c>
      <c r="L10" s="18">
        <f t="shared" si="8"/>
        <v>107.518010037937</v>
      </c>
      <c r="M10" s="18">
        <f t="shared" si="8"/>
        <v>139.75659431911814</v>
      </c>
      <c r="N10" s="18">
        <f t="shared" si="8"/>
        <v>139.69630699238706</v>
      </c>
      <c r="O10" s="18">
        <f t="shared" si="8"/>
        <v>111.6636524006515</v>
      </c>
      <c r="P10" s="18">
        <f t="shared" si="8"/>
        <v>72.491393336079014</v>
      </c>
      <c r="Q10" s="18">
        <f t="shared" si="8"/>
        <v>47.045778452546145</v>
      </c>
      <c r="R10" s="18">
        <f t="shared" si="8"/>
        <v>30.525565013651882</v>
      </c>
      <c r="S10" s="18">
        <f t="shared" si="8"/>
        <v>19.803757456747068</v>
      </c>
      <c r="T10" s="18">
        <f t="shared" si="8"/>
        <v>12.84674476446606</v>
      </c>
      <c r="U10" s="18">
        <f t="shared" si="8"/>
        <v>8.3332360886023089</v>
      </c>
      <c r="V10" s="18">
        <f t="shared" si="8"/>
        <v>5.4052790413022835</v>
      </c>
      <c r="W10" s="18">
        <f t="shared" si="8"/>
        <v>3.5060012840911465</v>
      </c>
      <c r="X10" s="18">
        <f t="shared" si="8"/>
        <v>2.2740458900769092</v>
      </c>
      <c r="Y10" s="18">
        <f t="shared" si="8"/>
        <v>1.4749658613491783</v>
      </c>
      <c r="Z10" s="18">
        <f t="shared" si="8"/>
        <v>0.95666933296389001</v>
      </c>
      <c r="AA10" s="18">
        <f t="shared" si="8"/>
        <v>0.62049727876295002</v>
      </c>
      <c r="AB10" s="18">
        <f t="shared" si="8"/>
        <v>0.4024544249250242</v>
      </c>
    </row>
    <row r="11" spans="1:28" x14ac:dyDescent="0.25">
      <c r="A11" s="8" t="s">
        <v>64</v>
      </c>
      <c r="B11" s="11" t="s">
        <v>75</v>
      </c>
      <c r="C11" s="2"/>
      <c r="D11" s="18"/>
      <c r="E11" s="18"/>
      <c r="F11" s="18"/>
      <c r="G11" s="18"/>
      <c r="H11" s="31">
        <v>0</v>
      </c>
      <c r="I11" s="19">
        <f t="shared" ref="I11" si="9">H11</f>
        <v>0</v>
      </c>
      <c r="J11" s="19">
        <f t="shared" ref="J11:AB11" si="10">I11</f>
        <v>0</v>
      </c>
      <c r="K11" s="19">
        <f t="shared" si="10"/>
        <v>0</v>
      </c>
      <c r="L11" s="19">
        <f t="shared" si="10"/>
        <v>0</v>
      </c>
      <c r="M11" s="19">
        <f t="shared" si="10"/>
        <v>0</v>
      </c>
      <c r="N11" s="19">
        <f t="shared" si="10"/>
        <v>0</v>
      </c>
      <c r="O11" s="19">
        <f t="shared" si="10"/>
        <v>0</v>
      </c>
      <c r="P11" s="19">
        <f t="shared" si="10"/>
        <v>0</v>
      </c>
      <c r="Q11" s="19">
        <f t="shared" si="10"/>
        <v>0</v>
      </c>
      <c r="R11" s="19">
        <f t="shared" si="10"/>
        <v>0</v>
      </c>
      <c r="S11" s="19">
        <f t="shared" si="10"/>
        <v>0</v>
      </c>
      <c r="T11" s="19">
        <f t="shared" si="10"/>
        <v>0</v>
      </c>
      <c r="U11" s="19">
        <f t="shared" si="10"/>
        <v>0</v>
      </c>
      <c r="V11" s="19">
        <f t="shared" si="10"/>
        <v>0</v>
      </c>
      <c r="W11" s="19">
        <f t="shared" si="10"/>
        <v>0</v>
      </c>
      <c r="X11" s="19">
        <f t="shared" si="10"/>
        <v>0</v>
      </c>
      <c r="Y11" s="19">
        <f t="shared" si="10"/>
        <v>0</v>
      </c>
      <c r="Z11" s="19">
        <f t="shared" si="10"/>
        <v>0</v>
      </c>
      <c r="AA11" s="19">
        <f t="shared" si="10"/>
        <v>0</v>
      </c>
      <c r="AB11" s="19">
        <f t="shared" si="10"/>
        <v>0</v>
      </c>
    </row>
    <row r="12" spans="1:28" x14ac:dyDescent="0.25">
      <c r="A12" s="6" t="s">
        <v>7</v>
      </c>
      <c r="B12" s="38"/>
      <c r="C12" s="2"/>
      <c r="D12" s="18"/>
      <c r="E12" s="18"/>
      <c r="F12" s="18"/>
      <c r="G12" s="18"/>
      <c r="H12" s="18"/>
      <c r="I12" s="39">
        <f>H10*(1-H11)</f>
        <v>0</v>
      </c>
      <c r="J12" s="33">
        <f t="shared" ref="J12:AB12" si="11">I10*(1-I11)</f>
        <v>0.64</v>
      </c>
      <c r="K12" s="33">
        <f t="shared" si="11"/>
        <v>5.12</v>
      </c>
      <c r="L12" s="33">
        <f t="shared" si="11"/>
        <v>35.839933673381658</v>
      </c>
      <c r="M12" s="33">
        <f t="shared" si="11"/>
        <v>107.518010037937</v>
      </c>
      <c r="N12" s="33">
        <f t="shared" si="11"/>
        <v>139.75659431911814</v>
      </c>
      <c r="O12" s="33">
        <f t="shared" si="11"/>
        <v>139.69630699238706</v>
      </c>
      <c r="P12" s="33">
        <f t="shared" si="11"/>
        <v>111.6636524006515</v>
      </c>
      <c r="Q12" s="33">
        <f t="shared" si="11"/>
        <v>72.491393336079014</v>
      </c>
      <c r="R12" s="33">
        <f t="shared" si="11"/>
        <v>47.045778452546145</v>
      </c>
      <c r="S12" s="33">
        <f t="shared" si="11"/>
        <v>30.525565013651882</v>
      </c>
      <c r="T12" s="33">
        <f t="shared" si="11"/>
        <v>19.803757456747068</v>
      </c>
      <c r="U12" s="33">
        <f t="shared" si="11"/>
        <v>12.84674476446606</v>
      </c>
      <c r="V12" s="33">
        <f t="shared" si="11"/>
        <v>8.3332360886023089</v>
      </c>
      <c r="W12" s="33">
        <f t="shared" si="11"/>
        <v>5.4052790413022835</v>
      </c>
      <c r="X12" s="33">
        <f t="shared" si="11"/>
        <v>3.5060012840911465</v>
      </c>
      <c r="Y12" s="33">
        <f t="shared" si="11"/>
        <v>2.2740458900769092</v>
      </c>
      <c r="Z12" s="33">
        <f t="shared" si="11"/>
        <v>1.4749658613491783</v>
      </c>
      <c r="AA12" s="33">
        <f t="shared" si="11"/>
        <v>0.95666933296389001</v>
      </c>
      <c r="AB12" s="33">
        <f t="shared" si="11"/>
        <v>0.62049727876295002</v>
      </c>
    </row>
    <row r="13" spans="1:28" x14ac:dyDescent="0.25">
      <c r="A13" s="6" t="s">
        <v>38</v>
      </c>
      <c r="B13" s="7"/>
      <c r="C13" s="2"/>
      <c r="D13" s="20"/>
      <c r="E13" s="20"/>
      <c r="F13" s="20"/>
      <c r="G13" s="20"/>
      <c r="H13" s="20"/>
      <c r="I13" s="40">
        <f t="shared" ref="I13" si="12">H13+I12</f>
        <v>0</v>
      </c>
      <c r="J13" s="18">
        <f t="shared" ref="J13:AB13" si="13">I13+J12</f>
        <v>0.64</v>
      </c>
      <c r="K13" s="18">
        <f t="shared" si="13"/>
        <v>5.76</v>
      </c>
      <c r="L13" s="18">
        <f t="shared" si="13"/>
        <v>41.599933673381656</v>
      </c>
      <c r="M13" s="18">
        <f t="shared" si="13"/>
        <v>149.11794371131867</v>
      </c>
      <c r="N13" s="18">
        <f t="shared" si="13"/>
        <v>288.87453803043684</v>
      </c>
      <c r="O13" s="18">
        <f t="shared" si="13"/>
        <v>428.5708450228239</v>
      </c>
      <c r="P13" s="18">
        <f t="shared" si="13"/>
        <v>540.23449742347543</v>
      </c>
      <c r="Q13" s="18">
        <f t="shared" si="13"/>
        <v>612.72589075955443</v>
      </c>
      <c r="R13" s="18">
        <f t="shared" si="13"/>
        <v>659.77166921210062</v>
      </c>
      <c r="S13" s="18">
        <f t="shared" si="13"/>
        <v>690.2972342257525</v>
      </c>
      <c r="T13" s="18">
        <f t="shared" si="13"/>
        <v>710.10099168249963</v>
      </c>
      <c r="U13" s="18">
        <f t="shared" si="13"/>
        <v>722.94773644696568</v>
      </c>
      <c r="V13" s="18">
        <f t="shared" si="13"/>
        <v>731.28097253556803</v>
      </c>
      <c r="W13" s="18">
        <f t="shared" si="13"/>
        <v>736.68625157687029</v>
      </c>
      <c r="X13" s="18">
        <f t="shared" si="13"/>
        <v>740.19225286096139</v>
      </c>
      <c r="Y13" s="18">
        <f t="shared" si="13"/>
        <v>742.46629875103827</v>
      </c>
      <c r="Z13" s="18">
        <f t="shared" si="13"/>
        <v>743.9412646123875</v>
      </c>
      <c r="AA13" s="18">
        <f t="shared" si="13"/>
        <v>744.89793394535138</v>
      </c>
      <c r="AB13" s="18">
        <f t="shared" si="13"/>
        <v>745.51843122411435</v>
      </c>
    </row>
    <row r="14" spans="1:28" x14ac:dyDescent="0.25">
      <c r="A14" s="6" t="s">
        <v>78</v>
      </c>
      <c r="B14" s="7"/>
      <c r="C14" s="2"/>
      <c r="D14" s="20"/>
      <c r="E14" s="20"/>
      <c r="F14" s="20"/>
      <c r="G14" s="20"/>
      <c r="H14" s="20"/>
      <c r="I14" s="39">
        <f>H8+H9+H10*H11</f>
        <v>0</v>
      </c>
      <c r="J14" s="33">
        <f t="shared" ref="J14:AB14" si="14">I8+I9+I10*I11</f>
        <v>15.36</v>
      </c>
      <c r="K14" s="33">
        <f t="shared" si="14"/>
        <v>122.88</v>
      </c>
      <c r="L14" s="33">
        <f t="shared" si="14"/>
        <v>860.15840816115974</v>
      </c>
      <c r="M14" s="33">
        <f t="shared" si="14"/>
        <v>2580.4322409104875</v>
      </c>
      <c r="N14" s="33">
        <f t="shared" si="14"/>
        <v>3354.1582636588346</v>
      </c>
      <c r="O14" s="33">
        <f t="shared" si="14"/>
        <v>3352.7113678172891</v>
      </c>
      <c r="P14" s="33">
        <f t="shared" si="14"/>
        <v>2679.9276576156358</v>
      </c>
      <c r="Q14" s="33">
        <f t="shared" si="14"/>
        <v>1739.793440065896</v>
      </c>
      <c r="R14" s="33">
        <f t="shared" si="14"/>
        <v>1129.0986828611074</v>
      </c>
      <c r="S14" s="33">
        <f t="shared" si="14"/>
        <v>732.61356032764513</v>
      </c>
      <c r="T14" s="33">
        <f t="shared" si="14"/>
        <v>475.2901789619296</v>
      </c>
      <c r="U14" s="33">
        <f t="shared" si="14"/>
        <v>308.32187434718537</v>
      </c>
      <c r="V14" s="33">
        <f t="shared" si="14"/>
        <v>199.99766612645539</v>
      </c>
      <c r="W14" s="33">
        <f t="shared" si="14"/>
        <v>129.72669699125478</v>
      </c>
      <c r="X14" s="33">
        <f t="shared" si="14"/>
        <v>84.144030818187503</v>
      </c>
      <c r="Y14" s="33">
        <f t="shared" si="14"/>
        <v>54.57710136184582</v>
      </c>
      <c r="Z14" s="33">
        <f t="shared" si="14"/>
        <v>35.399180672380275</v>
      </c>
      <c r="AA14" s="33">
        <f t="shared" si="14"/>
        <v>22.96006399113336</v>
      </c>
      <c r="AB14" s="33">
        <f t="shared" si="14"/>
        <v>14.8919346903108</v>
      </c>
    </row>
    <row r="15" spans="1:28" x14ac:dyDescent="0.25">
      <c r="A15" s="6" t="s">
        <v>63</v>
      </c>
      <c r="B15" s="7"/>
      <c r="C15" s="2"/>
      <c r="D15" s="20"/>
      <c r="E15" s="20"/>
      <c r="F15" s="20"/>
      <c r="G15" s="20"/>
      <c r="H15" s="20"/>
      <c r="I15" s="40">
        <f t="shared" ref="I15" si="15">H15+I14</f>
        <v>0</v>
      </c>
      <c r="J15" s="18">
        <f t="shared" ref="J15:AB15" si="16">I15+J14</f>
        <v>15.36</v>
      </c>
      <c r="K15" s="18">
        <f t="shared" si="16"/>
        <v>138.24</v>
      </c>
      <c r="L15" s="18">
        <f t="shared" si="16"/>
        <v>998.39840816115975</v>
      </c>
      <c r="M15" s="18">
        <f t="shared" si="16"/>
        <v>3578.8306490716473</v>
      </c>
      <c r="N15" s="18">
        <f t="shared" si="16"/>
        <v>6932.9889127304814</v>
      </c>
      <c r="O15" s="18">
        <f t="shared" si="16"/>
        <v>10285.700280547771</v>
      </c>
      <c r="P15" s="18">
        <f t="shared" si="16"/>
        <v>12965.627938163407</v>
      </c>
      <c r="Q15" s="18">
        <f t="shared" si="16"/>
        <v>14705.421378229303</v>
      </c>
      <c r="R15" s="18">
        <f t="shared" si="16"/>
        <v>15834.52006109041</v>
      </c>
      <c r="S15" s="18">
        <f t="shared" si="16"/>
        <v>16567.133621418056</v>
      </c>
      <c r="T15" s="18">
        <f t="shared" si="16"/>
        <v>17042.423800379984</v>
      </c>
      <c r="U15" s="18">
        <f t="shared" si="16"/>
        <v>17350.745674727168</v>
      </c>
      <c r="V15" s="18">
        <f t="shared" si="16"/>
        <v>17550.743340853624</v>
      </c>
      <c r="W15" s="18">
        <f t="shared" si="16"/>
        <v>17680.47003784488</v>
      </c>
      <c r="X15" s="18">
        <f t="shared" si="16"/>
        <v>17764.614068663068</v>
      </c>
      <c r="Y15" s="18">
        <f t="shared" si="16"/>
        <v>17819.191170024915</v>
      </c>
      <c r="Z15" s="18">
        <f t="shared" si="16"/>
        <v>17854.590350697294</v>
      </c>
      <c r="AA15" s="18">
        <f t="shared" si="16"/>
        <v>17877.550414688427</v>
      </c>
      <c r="AB15" s="18">
        <f t="shared" si="16"/>
        <v>17892.442349378736</v>
      </c>
    </row>
    <row r="16" spans="1:28" x14ac:dyDescent="0.25">
      <c r="A16" s="12" t="s">
        <v>4</v>
      </c>
      <c r="B16" s="13" t="s">
        <v>69</v>
      </c>
      <c r="C16" s="2"/>
      <c r="D16" s="20">
        <v>0</v>
      </c>
      <c r="E16" s="20">
        <v>0</v>
      </c>
      <c r="F16" s="20">
        <v>0</v>
      </c>
      <c r="G16" s="20">
        <v>0</v>
      </c>
      <c r="H16" s="44">
        <v>8</v>
      </c>
      <c r="I16" s="45">
        <f>H16</f>
        <v>8</v>
      </c>
      <c r="J16" s="45">
        <v>7</v>
      </c>
      <c r="K16" s="45">
        <v>3</v>
      </c>
      <c r="L16" s="45">
        <v>1.3</v>
      </c>
      <c r="M16" s="45">
        <v>1</v>
      </c>
      <c r="N16" s="46">
        <v>0.8</v>
      </c>
      <c r="O16" s="46">
        <v>0.65</v>
      </c>
      <c r="P16" s="46">
        <v>0.65</v>
      </c>
      <c r="Q16" s="46">
        <f t="shared" ref="Q16:AB16" si="17">P16</f>
        <v>0.65</v>
      </c>
      <c r="R16" s="46">
        <f t="shared" si="17"/>
        <v>0.65</v>
      </c>
      <c r="S16" s="46">
        <f t="shared" si="17"/>
        <v>0.65</v>
      </c>
      <c r="T16" s="46">
        <f t="shared" si="17"/>
        <v>0.65</v>
      </c>
      <c r="U16" s="46">
        <f t="shared" si="17"/>
        <v>0.65</v>
      </c>
      <c r="V16" s="46">
        <f t="shared" si="17"/>
        <v>0.65</v>
      </c>
      <c r="W16" s="46">
        <f t="shared" si="17"/>
        <v>0.65</v>
      </c>
      <c r="X16" s="46">
        <f t="shared" si="17"/>
        <v>0.65</v>
      </c>
      <c r="Y16" s="46">
        <f t="shared" si="17"/>
        <v>0.65</v>
      </c>
      <c r="Z16" s="46">
        <f t="shared" si="17"/>
        <v>0.65</v>
      </c>
      <c r="AA16" s="46">
        <f t="shared" si="17"/>
        <v>0.65</v>
      </c>
      <c r="AB16" s="46">
        <f t="shared" si="17"/>
        <v>0.65</v>
      </c>
    </row>
    <row r="17" spans="1:14" x14ac:dyDescent="0.25">
      <c r="A17" s="14" t="s">
        <v>79</v>
      </c>
      <c r="B17" s="42" t="s">
        <v>81</v>
      </c>
      <c r="E17" s="43">
        <f>POWER(E16,1/7)</f>
        <v>0</v>
      </c>
      <c r="L17" s="43">
        <f>POWER(L16,1/7)</f>
        <v>1.038191865525826</v>
      </c>
      <c r="N17" s="43">
        <f>POWER(N16,1/7)</f>
        <v>0.96862508592699736</v>
      </c>
    </row>
    <row r="18" spans="1:14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107</v>
      </c>
      <c r="D47" s="24"/>
      <c r="E47" s="25">
        <f t="shared" ref="E47:G47" si="18">F47-7</f>
        <v>43866</v>
      </c>
      <c r="F47" s="25">
        <f t="shared" si="18"/>
        <v>43873</v>
      </c>
      <c r="G47" s="25">
        <f t="shared" si="18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9">J47+7</f>
        <v>43908</v>
      </c>
      <c r="L47" s="25">
        <f t="shared" si="19"/>
        <v>43915</v>
      </c>
      <c r="M47" s="25">
        <f t="shared" si="19"/>
        <v>43922</v>
      </c>
      <c r="N47" s="25">
        <f t="shared" si="19"/>
        <v>43929</v>
      </c>
      <c r="O47" s="25">
        <f t="shared" si="19"/>
        <v>43936</v>
      </c>
      <c r="P47" s="25">
        <f t="shared" si="19"/>
        <v>43943</v>
      </c>
      <c r="Q47" s="25">
        <f t="shared" si="19"/>
        <v>43950</v>
      </c>
      <c r="R47" s="25">
        <f t="shared" si="19"/>
        <v>43957</v>
      </c>
      <c r="S47" s="25">
        <f t="shared" si="19"/>
        <v>43964</v>
      </c>
      <c r="T47" s="25">
        <f t="shared" si="19"/>
        <v>43971</v>
      </c>
      <c r="U47" s="25">
        <f t="shared" si="19"/>
        <v>43978</v>
      </c>
      <c r="V47" s="25">
        <f t="shared" si="19"/>
        <v>43985</v>
      </c>
      <c r="W47" s="25">
        <f t="shared" si="19"/>
        <v>43992</v>
      </c>
      <c r="X47" s="25">
        <f t="shared" si="19"/>
        <v>43999</v>
      </c>
      <c r="Y47" s="25">
        <f t="shared" si="19"/>
        <v>44006</v>
      </c>
      <c r="Z47" s="25">
        <f t="shared" si="19"/>
        <v>44013</v>
      </c>
      <c r="AA47" s="25">
        <f t="shared" si="19"/>
        <v>44020</v>
      </c>
      <c r="AB47" s="25">
        <f t="shared" si="19"/>
        <v>44027</v>
      </c>
    </row>
    <row r="48" spans="1:28" x14ac:dyDescent="0.25">
      <c r="A48" s="29"/>
      <c r="B48" s="30" t="s">
        <v>71</v>
      </c>
      <c r="D48" s="15" t="str">
        <f t="shared" ref="D48:AB48" si="20">D4</f>
        <v>W 1</v>
      </c>
      <c r="E48" s="15" t="str">
        <f t="shared" si="20"/>
        <v>W 2</v>
      </c>
      <c r="F48" s="15" t="str">
        <f t="shared" si="20"/>
        <v>W 3</v>
      </c>
      <c r="G48" s="27" t="str">
        <f t="shared" si="20"/>
        <v>W 4</v>
      </c>
      <c r="H48" s="27" t="str">
        <f t="shared" si="20"/>
        <v>W 5</v>
      </c>
      <c r="I48" s="27" t="str">
        <f t="shared" si="20"/>
        <v>W 6</v>
      </c>
      <c r="J48" s="27" t="str">
        <f t="shared" si="20"/>
        <v>W 7</v>
      </c>
      <c r="K48" s="27" t="str">
        <f t="shared" si="20"/>
        <v>W 8</v>
      </c>
      <c r="L48" s="27" t="str">
        <f t="shared" si="20"/>
        <v>W 9</v>
      </c>
      <c r="M48" s="27" t="str">
        <f t="shared" si="20"/>
        <v>W 10</v>
      </c>
      <c r="N48" s="27" t="str">
        <f t="shared" si="20"/>
        <v>W 11</v>
      </c>
      <c r="O48" s="27" t="str">
        <f t="shared" si="20"/>
        <v>W 12</v>
      </c>
      <c r="P48" s="15" t="str">
        <f t="shared" si="20"/>
        <v>W 13</v>
      </c>
      <c r="Q48" s="15" t="str">
        <f t="shared" si="20"/>
        <v>W 14</v>
      </c>
      <c r="R48" s="15" t="str">
        <f t="shared" si="20"/>
        <v>W 15</v>
      </c>
      <c r="S48" s="15" t="str">
        <f t="shared" si="20"/>
        <v>W 16</v>
      </c>
      <c r="T48" s="15" t="str">
        <f t="shared" si="20"/>
        <v>W 17</v>
      </c>
      <c r="U48" s="15" t="str">
        <f t="shared" si="20"/>
        <v>W 18</v>
      </c>
      <c r="V48" s="15" t="str">
        <f t="shared" si="20"/>
        <v>W 19</v>
      </c>
      <c r="W48" s="15" t="str">
        <f t="shared" si="20"/>
        <v>W 20</v>
      </c>
      <c r="X48" s="15" t="str">
        <f t="shared" si="20"/>
        <v>W 21</v>
      </c>
      <c r="Y48" s="15" t="str">
        <f t="shared" si="20"/>
        <v>W 22</v>
      </c>
      <c r="Z48" s="15" t="str">
        <f t="shared" si="20"/>
        <v>W 23</v>
      </c>
      <c r="AA48" s="15" t="str">
        <f t="shared" si="20"/>
        <v>W 24</v>
      </c>
      <c r="AB48" s="15" t="str">
        <f t="shared" si="20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19</v>
      </c>
      <c r="J49" s="5">
        <v>177</v>
      </c>
      <c r="K49" s="5">
        <v>1327</v>
      </c>
      <c r="L49" s="5">
        <v>5277</v>
      </c>
      <c r="M49" s="5">
        <v>10177</v>
      </c>
      <c r="N49" s="5">
        <v>12635</v>
      </c>
      <c r="O49" s="5">
        <v>14229</v>
      </c>
      <c r="P49" s="5">
        <v>14828</v>
      </c>
      <c r="Q49" s="5">
        <v>15309</v>
      </c>
      <c r="R49" s="20">
        <v>15581</v>
      </c>
      <c r="S49" s="20">
        <v>15910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/>
      <c r="E50" s="5"/>
      <c r="F50" s="5"/>
      <c r="G50" s="5"/>
      <c r="H50" s="5"/>
      <c r="I50" s="5">
        <f>I49-H49</f>
        <v>19</v>
      </c>
      <c r="J50" s="5">
        <f>J49-I49</f>
        <v>158</v>
      </c>
      <c r="K50" s="5">
        <f t="shared" ref="K50:S50" si="21">K49-J49</f>
        <v>1150</v>
      </c>
      <c r="L50" s="5">
        <f t="shared" si="21"/>
        <v>3950</v>
      </c>
      <c r="M50" s="5">
        <f t="shared" si="21"/>
        <v>4900</v>
      </c>
      <c r="N50" s="5">
        <f t="shared" si="21"/>
        <v>2458</v>
      </c>
      <c r="O50" s="5">
        <f t="shared" si="21"/>
        <v>1594</v>
      </c>
      <c r="P50" s="5">
        <f t="shared" si="21"/>
        <v>599</v>
      </c>
      <c r="Q50" s="5">
        <f t="shared" si="21"/>
        <v>481</v>
      </c>
      <c r="R50" s="20">
        <f t="shared" si="21"/>
        <v>272</v>
      </c>
      <c r="S50" s="20">
        <f t="shared" si="21"/>
        <v>329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/>
      <c r="H51" s="5"/>
      <c r="I51" s="5"/>
      <c r="J51" s="5"/>
      <c r="K51" s="5">
        <v>3</v>
      </c>
      <c r="L51" s="5">
        <v>30</v>
      </c>
      <c r="M51" s="5">
        <v>128</v>
      </c>
      <c r="N51" s="5">
        <v>243</v>
      </c>
      <c r="O51" s="5">
        <v>384</v>
      </c>
      <c r="P51" s="5">
        <v>463</v>
      </c>
      <c r="Q51" s="5">
        <v>569</v>
      </c>
      <c r="R51" s="20">
        <v>606</v>
      </c>
      <c r="S51" s="20">
        <v>623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/>
      <c r="E52" s="5"/>
      <c r="F52" s="5"/>
      <c r="G52" s="5"/>
      <c r="H52" s="5"/>
      <c r="I52" s="5"/>
      <c r="J52" s="5"/>
      <c r="K52" s="5">
        <f>K51-J51</f>
        <v>3</v>
      </c>
      <c r="L52" s="5">
        <f t="shared" ref="L52:S52" si="22">L51-K51</f>
        <v>27</v>
      </c>
      <c r="M52" s="5">
        <f t="shared" si="22"/>
        <v>98</v>
      </c>
      <c r="N52" s="5">
        <f t="shared" si="22"/>
        <v>115</v>
      </c>
      <c r="O52" s="5">
        <f t="shared" si="22"/>
        <v>141</v>
      </c>
      <c r="P52" s="5">
        <f t="shared" si="22"/>
        <v>79</v>
      </c>
      <c r="Q52" s="5">
        <f t="shared" si="22"/>
        <v>106</v>
      </c>
      <c r="R52" s="5">
        <f t="shared" si="22"/>
        <v>37</v>
      </c>
      <c r="S52" s="5">
        <f t="shared" si="22"/>
        <v>17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169/5467</f>
        <v>3.0912749222608376E-2</v>
      </c>
      <c r="N54" s="63">
        <f>N52/N50</f>
        <v>4.6786004882017902E-2</v>
      </c>
      <c r="O54" s="63"/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07D99-246D-4046-8F89-E0662E6D6566}">
  <dimension ref="A1:AB55"/>
  <sheetViews>
    <sheetView topLeftCell="D1" workbookViewId="0">
      <selection activeCell="Q16" sqref="P16:Q16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F5+F7+E7+F13+F15</f>
        <v>5800000</v>
      </c>
      <c r="G1" s="34"/>
      <c r="H1" s="1"/>
      <c r="I1" s="1">
        <f>I5+I7+I13+I15</f>
        <v>5800000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 t="shared" ref="AA1" si="0">AA5+AA7+Z7+AA13+AA15</f>
        <v>5800142.2958736364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5800000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39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36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10</v>
      </c>
      <c r="J4" s="15" t="s">
        <v>14</v>
      </c>
      <c r="K4" s="15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36" t="s">
        <v>32</v>
      </c>
    </row>
    <row r="5" spans="1:28" x14ac:dyDescent="0.25">
      <c r="A5" s="6" t="s">
        <v>67</v>
      </c>
      <c r="B5" s="7"/>
      <c r="C5" s="2"/>
      <c r="D5" s="17">
        <f t="shared" ref="D5:H5" si="1">IF(Ges_Bev-D15-D6-D13&lt;0,0,Ges_Bev-D15-D6-D13)</f>
        <v>5800000</v>
      </c>
      <c r="E5" s="17">
        <f t="shared" si="1"/>
        <v>5800000</v>
      </c>
      <c r="F5" s="17">
        <f t="shared" si="1"/>
        <v>5800000</v>
      </c>
      <c r="G5" s="17">
        <f t="shared" si="1"/>
        <v>5800000</v>
      </c>
      <c r="H5" s="17">
        <f t="shared" si="1"/>
        <v>5799997</v>
      </c>
      <c r="I5" s="33">
        <f t="shared" ref="I5:AB5" si="2">IF(Ges_Bev-I15-I13-I7&lt;0,0,Ges_Bev-I15-I13-I7)</f>
        <v>5799985</v>
      </c>
      <c r="J5" s="33">
        <f t="shared" si="2"/>
        <v>5799910</v>
      </c>
      <c r="K5" s="33">
        <f t="shared" si="2"/>
        <v>5799535.0009116502</v>
      </c>
      <c r="L5" s="33">
        <f t="shared" si="2"/>
        <v>5798410.0200571194</v>
      </c>
      <c r="M5" s="33">
        <f t="shared" si="2"/>
        <v>5796722.6759716822</v>
      </c>
      <c r="N5" s="33">
        <f t="shared" si="2"/>
        <v>5795035.7668255651</v>
      </c>
      <c r="O5" s="33">
        <f t="shared" si="2"/>
        <v>5793349.7539765537</v>
      </c>
      <c r="P5" s="33">
        <f t="shared" si="2"/>
        <v>5792002.0292514497</v>
      </c>
      <c r="Q5" s="33">
        <f t="shared" si="2"/>
        <v>5790925.0118819829</v>
      </c>
      <c r="R5" s="33">
        <f t="shared" si="2"/>
        <v>5790064.5151298996</v>
      </c>
      <c r="S5" s="33">
        <f t="shared" si="2"/>
        <v>5789377.1304505123</v>
      </c>
      <c r="T5" s="33">
        <f t="shared" si="2"/>
        <v>5788828.1083830092</v>
      </c>
      <c r="U5" s="33">
        <f t="shared" si="2"/>
        <v>5788389.6470572883</v>
      </c>
      <c r="V5" s="33">
        <f t="shared" si="2"/>
        <v>5788039.5132265426</v>
      </c>
      <c r="W5" s="33">
        <f t="shared" si="2"/>
        <v>5787759.9333283566</v>
      </c>
      <c r="X5" s="33">
        <f t="shared" si="2"/>
        <v>5787536.7030398082</v>
      </c>
      <c r="Y5" s="33">
        <f t="shared" si="2"/>
        <v>5787358.4731312497</v>
      </c>
      <c r="Z5" s="33">
        <f t="shared" si="2"/>
        <v>5787216.1772576133</v>
      </c>
      <c r="AA5" s="33">
        <f t="shared" si="2"/>
        <v>5787102.5738234678</v>
      </c>
      <c r="AB5" s="33">
        <f t="shared" si="2"/>
        <v>5787011.8794011585</v>
      </c>
    </row>
    <row r="6" spans="1:28" x14ac:dyDescent="0.25">
      <c r="A6" s="6" t="s">
        <v>6</v>
      </c>
      <c r="B6" s="7"/>
      <c r="C6" s="2"/>
      <c r="D6" s="17"/>
      <c r="E6" s="17"/>
      <c r="F6" s="18"/>
      <c r="G6" s="17"/>
      <c r="H6" s="17">
        <f>G6+H7</f>
        <v>3</v>
      </c>
      <c r="I6" s="40">
        <f t="shared" ref="I6:K6" si="3">H6+I7</f>
        <v>18</v>
      </c>
      <c r="J6" s="18">
        <f t="shared" si="3"/>
        <v>93</v>
      </c>
      <c r="K6" s="18">
        <f t="shared" si="3"/>
        <v>467.99908835013895</v>
      </c>
      <c r="L6" s="18">
        <f t="shared" ref="L6" si="4">K6+L7</f>
        <v>1592.9799428813885</v>
      </c>
      <c r="M6" s="18">
        <f t="shared" ref="M6" si="5">L6+M7</f>
        <v>3280.3240283173254</v>
      </c>
      <c r="N6" s="18">
        <f t="shared" ref="N6" si="6">M6+N7</f>
        <v>4967.233174435607</v>
      </c>
      <c r="O6" s="18">
        <f t="shared" ref="O6" si="7">N6+O7</f>
        <v>6653.2460234461951</v>
      </c>
      <c r="P6" s="18">
        <f t="shared" ref="P6" si="8">O6+P7</f>
        <v>8000.9707485503877</v>
      </c>
      <c r="Q6" s="18">
        <f t="shared" ref="Q6" si="9">P6+Q7</f>
        <v>9077.9881180172106</v>
      </c>
      <c r="R6" s="18">
        <f t="shared" ref="R6" si="10">Q6+R7</f>
        <v>9938.4848701001283</v>
      </c>
      <c r="S6" s="18">
        <f t="shared" ref="S6" si="11">R6+S7</f>
        <v>10625.869549487677</v>
      </c>
      <c r="T6" s="18">
        <f t="shared" ref="T6" si="12">S6+T7</f>
        <v>11174.891616990992</v>
      </c>
      <c r="U6" s="18">
        <f t="shared" ref="U6" si="13">T6+U7</f>
        <v>11613.352942711697</v>
      </c>
      <c r="V6" s="18">
        <f t="shared" ref="V6" si="14">U6+V7</f>
        <v>11963.486773457476</v>
      </c>
      <c r="W6" s="18">
        <f t="shared" ref="W6" si="15">V6+W7</f>
        <v>12243.066671643257</v>
      </c>
      <c r="X6" s="18">
        <f t="shared" ref="X6" si="16">W6+X7</f>
        <v>12466.296960192069</v>
      </c>
      <c r="Y6" s="18">
        <f t="shared" ref="Y6" si="17">X6+Y7</f>
        <v>12644.526868750148</v>
      </c>
      <c r="Z6" s="18">
        <f t="shared" ref="Z6" si="18">Y6+Z7</f>
        <v>12786.822742386617</v>
      </c>
      <c r="AA6" s="18">
        <f t="shared" ref="AA6" si="19">Z6+AA7</f>
        <v>12900.426176532237</v>
      </c>
      <c r="AB6" s="18">
        <f t="shared" ref="AB6" si="20">AA6+AB7</f>
        <v>12991.120598841613</v>
      </c>
    </row>
    <row r="7" spans="1:28" x14ac:dyDescent="0.25">
      <c r="A7" s="6" t="s">
        <v>62</v>
      </c>
      <c r="B7" s="7"/>
      <c r="C7" s="2"/>
      <c r="D7" s="17"/>
      <c r="E7" s="32"/>
      <c r="F7" s="18"/>
      <c r="G7" s="18"/>
      <c r="H7" s="41">
        <v>3</v>
      </c>
      <c r="I7" s="40">
        <f t="shared" ref="I7:J7" si="21">IF((H7*H16*H5/(H5+H15))&gt;H5,H5,(H7*H16*H5/(H5+H15)))</f>
        <v>15</v>
      </c>
      <c r="J7" s="18">
        <f t="shared" si="21"/>
        <v>75</v>
      </c>
      <c r="K7" s="18">
        <f t="shared" ref="K7:L7" si="22">IF((J7*J16*J5/(J5+J15))&gt;J5,J5,(J7*J16*J5/(J5+J15)))</f>
        <v>374.99908835013895</v>
      </c>
      <c r="L7" s="18">
        <f t="shared" si="22"/>
        <v>1124.9808545312496</v>
      </c>
      <c r="M7" s="18">
        <f t="shared" ref="M7:AB7" si="23">IF((L7*L16*L5/(L5+L15))&gt;L5,L5,(L7*L16*L5/(L5+L15)))</f>
        <v>1687.3440854359371</v>
      </c>
      <c r="N7" s="18">
        <f t="shared" si="23"/>
        <v>1686.9091461182818</v>
      </c>
      <c r="O7" s="18">
        <f t="shared" si="23"/>
        <v>1686.0128490105883</v>
      </c>
      <c r="P7" s="18">
        <f t="shared" si="23"/>
        <v>1347.7247251041929</v>
      </c>
      <c r="Q7" s="18">
        <f t="shared" si="23"/>
        <v>1077.0173694668235</v>
      </c>
      <c r="R7" s="18">
        <f t="shared" si="23"/>
        <v>860.49675208291728</v>
      </c>
      <c r="S7" s="18">
        <f t="shared" si="23"/>
        <v>687.38467938754934</v>
      </c>
      <c r="T7" s="18">
        <f t="shared" si="23"/>
        <v>549.02206750331345</v>
      </c>
      <c r="U7" s="18">
        <f t="shared" si="23"/>
        <v>438.46132572070564</v>
      </c>
      <c r="V7" s="18">
        <f t="shared" si="23"/>
        <v>350.13383074577888</v>
      </c>
      <c r="W7" s="18">
        <f t="shared" si="23"/>
        <v>279.57989818577977</v>
      </c>
      <c r="X7" s="18">
        <f t="shared" si="23"/>
        <v>223.23028854881102</v>
      </c>
      <c r="Y7" s="18">
        <f t="shared" si="23"/>
        <v>178.22990855807964</v>
      </c>
      <c r="Z7" s="18">
        <f t="shared" si="23"/>
        <v>142.29587363646809</v>
      </c>
      <c r="AA7" s="18">
        <f t="shared" si="23"/>
        <v>113.6034341456201</v>
      </c>
      <c r="AB7" s="18">
        <f t="shared" si="23"/>
        <v>90.694422309376904</v>
      </c>
    </row>
    <row r="8" spans="1:28" x14ac:dyDescent="0.25">
      <c r="A8" s="8" t="s">
        <v>1</v>
      </c>
      <c r="B8" s="9">
        <f>1-mittlere_F-schwere_F</f>
        <v>0.8</v>
      </c>
      <c r="C8" s="2"/>
      <c r="D8" s="18"/>
      <c r="E8" s="18"/>
      <c r="F8" s="18"/>
      <c r="G8" s="18"/>
      <c r="H8" s="18"/>
      <c r="I8" s="40">
        <f t="shared" ref="I8" si="24">I$7*leichte_F</f>
        <v>12</v>
      </c>
      <c r="J8" s="18">
        <f t="shared" ref="J8:AB8" si="25">J$7*leichte_F</f>
        <v>60</v>
      </c>
      <c r="K8" s="18">
        <f t="shared" si="25"/>
        <v>299.99927068011118</v>
      </c>
      <c r="L8" s="18">
        <f t="shared" si="25"/>
        <v>899.98468362499978</v>
      </c>
      <c r="M8" s="18">
        <f t="shared" si="25"/>
        <v>1349.8752683487498</v>
      </c>
      <c r="N8" s="18">
        <f t="shared" si="25"/>
        <v>1349.5273168946255</v>
      </c>
      <c r="O8" s="18">
        <f t="shared" si="25"/>
        <v>1348.8102792084708</v>
      </c>
      <c r="P8" s="18">
        <f t="shared" si="25"/>
        <v>1078.1797800833544</v>
      </c>
      <c r="Q8" s="18">
        <f t="shared" si="25"/>
        <v>861.61389557345888</v>
      </c>
      <c r="R8" s="18">
        <f t="shared" si="25"/>
        <v>688.39740166633385</v>
      </c>
      <c r="S8" s="18">
        <f t="shared" si="25"/>
        <v>549.9077435100395</v>
      </c>
      <c r="T8" s="18">
        <f t="shared" si="25"/>
        <v>439.21765400265076</v>
      </c>
      <c r="U8" s="18">
        <f t="shared" si="25"/>
        <v>350.76906057656453</v>
      </c>
      <c r="V8" s="18">
        <f t="shared" si="25"/>
        <v>280.1070645966231</v>
      </c>
      <c r="W8" s="18">
        <f t="shared" si="25"/>
        <v>223.66391854862383</v>
      </c>
      <c r="X8" s="18">
        <f t="shared" si="25"/>
        <v>178.58423083904881</v>
      </c>
      <c r="Y8" s="18">
        <f t="shared" si="25"/>
        <v>142.58392684646373</v>
      </c>
      <c r="Z8" s="18">
        <f t="shared" si="25"/>
        <v>113.83669890917447</v>
      </c>
      <c r="AA8" s="18">
        <f t="shared" si="25"/>
        <v>90.882747316496079</v>
      </c>
      <c r="AB8" s="18">
        <f t="shared" si="25"/>
        <v>72.555537847501526</v>
      </c>
    </row>
    <row r="9" spans="1:28" x14ac:dyDescent="0.25">
      <c r="A9" s="8" t="s">
        <v>2</v>
      </c>
      <c r="B9" s="38">
        <f>0.2-schwere_F</f>
        <v>0.14000000000000001</v>
      </c>
      <c r="C9" s="2"/>
      <c r="D9" s="18"/>
      <c r="E9" s="18"/>
      <c r="F9" s="18"/>
      <c r="G9" s="18"/>
      <c r="H9" s="18"/>
      <c r="I9" s="40">
        <f t="shared" ref="I9" si="26">I$7*mittlere_F</f>
        <v>2.1</v>
      </c>
      <c r="J9" s="18">
        <f t="shared" ref="J9:AB9" si="27">J$7*mittlere_F</f>
        <v>10.500000000000002</v>
      </c>
      <c r="K9" s="18">
        <f t="shared" si="27"/>
        <v>52.499872369019457</v>
      </c>
      <c r="L9" s="18">
        <f t="shared" si="27"/>
        <v>157.49731963437497</v>
      </c>
      <c r="M9" s="18">
        <f t="shared" si="27"/>
        <v>236.22817196103122</v>
      </c>
      <c r="N9" s="18">
        <f t="shared" si="27"/>
        <v>236.16728045655947</v>
      </c>
      <c r="O9" s="18">
        <f t="shared" si="27"/>
        <v>236.04179886148239</v>
      </c>
      <c r="P9" s="18">
        <f t="shared" si="27"/>
        <v>188.68146151458703</v>
      </c>
      <c r="Q9" s="18">
        <f t="shared" si="27"/>
        <v>150.78243172535531</v>
      </c>
      <c r="R9" s="18">
        <f t="shared" si="27"/>
        <v>120.46954529160843</v>
      </c>
      <c r="S9" s="18">
        <f t="shared" si="27"/>
        <v>96.233855114256912</v>
      </c>
      <c r="T9" s="18">
        <f t="shared" si="27"/>
        <v>76.863089450463889</v>
      </c>
      <c r="U9" s="18">
        <f t="shared" si="27"/>
        <v>61.384585600898795</v>
      </c>
      <c r="V9" s="18">
        <f t="shared" si="27"/>
        <v>49.018736304409046</v>
      </c>
      <c r="W9" s="18">
        <f t="shared" si="27"/>
        <v>39.141185746009171</v>
      </c>
      <c r="X9" s="18">
        <f t="shared" si="27"/>
        <v>31.252240396833546</v>
      </c>
      <c r="Y9" s="18">
        <f t="shared" si="27"/>
        <v>24.952187198131153</v>
      </c>
      <c r="Z9" s="18">
        <f t="shared" si="27"/>
        <v>19.921422309105534</v>
      </c>
      <c r="AA9" s="18">
        <f t="shared" si="27"/>
        <v>15.904480780386816</v>
      </c>
      <c r="AB9" s="18">
        <f t="shared" si="27"/>
        <v>12.697219123312768</v>
      </c>
    </row>
    <row r="10" spans="1:28" x14ac:dyDescent="0.25">
      <c r="A10" s="8" t="s">
        <v>3</v>
      </c>
      <c r="B10" s="10">
        <v>0.06</v>
      </c>
      <c r="C10" s="2"/>
      <c r="D10" s="18"/>
      <c r="E10" s="18"/>
      <c r="F10" s="18"/>
      <c r="G10" s="18"/>
      <c r="H10" s="18"/>
      <c r="I10" s="40">
        <f t="shared" ref="I10" si="28">I$7*schwere_F</f>
        <v>0.89999999999999991</v>
      </c>
      <c r="J10" s="18">
        <f t="shared" ref="J10:AB10" si="29">J$7*schwere_F</f>
        <v>4.5</v>
      </c>
      <c r="K10" s="18">
        <f t="shared" si="29"/>
        <v>22.499945301008335</v>
      </c>
      <c r="L10" s="18">
        <f t="shared" si="29"/>
        <v>67.498851271874969</v>
      </c>
      <c r="M10" s="18">
        <f t="shared" si="29"/>
        <v>101.24064512615622</v>
      </c>
      <c r="N10" s="18">
        <f t="shared" si="29"/>
        <v>101.2145487670969</v>
      </c>
      <c r="O10" s="18">
        <f t="shared" si="29"/>
        <v>101.16077094063529</v>
      </c>
      <c r="P10" s="18">
        <f t="shared" si="29"/>
        <v>80.863483506251569</v>
      </c>
      <c r="Q10" s="18">
        <f t="shared" si="29"/>
        <v>64.62104216800941</v>
      </c>
      <c r="R10" s="18">
        <f t="shared" si="29"/>
        <v>51.629805124975036</v>
      </c>
      <c r="S10" s="18">
        <f t="shared" si="29"/>
        <v>41.243080763252962</v>
      </c>
      <c r="T10" s="18">
        <f t="shared" si="29"/>
        <v>32.941324050198808</v>
      </c>
      <c r="U10" s="18">
        <f t="shared" si="29"/>
        <v>26.307679543242337</v>
      </c>
      <c r="V10" s="18">
        <f t="shared" si="29"/>
        <v>21.008029844746734</v>
      </c>
      <c r="W10" s="18">
        <f t="shared" si="29"/>
        <v>16.774793891146786</v>
      </c>
      <c r="X10" s="18">
        <f t="shared" si="29"/>
        <v>13.393817312928661</v>
      </c>
      <c r="Y10" s="18">
        <f t="shared" si="29"/>
        <v>10.693794513484779</v>
      </c>
      <c r="Z10" s="18">
        <f t="shared" si="29"/>
        <v>8.5377524181880844</v>
      </c>
      <c r="AA10" s="18">
        <f t="shared" si="29"/>
        <v>6.8162060487372056</v>
      </c>
      <c r="AB10" s="18">
        <f t="shared" si="29"/>
        <v>5.4416653385626139</v>
      </c>
    </row>
    <row r="11" spans="1:28" x14ac:dyDescent="0.25">
      <c r="A11" s="8" t="s">
        <v>64</v>
      </c>
      <c r="B11" s="11" t="s">
        <v>75</v>
      </c>
      <c r="C11" s="2"/>
      <c r="D11" s="18"/>
      <c r="E11" s="31"/>
      <c r="F11" s="19"/>
      <c r="G11" s="19"/>
      <c r="H11" s="31">
        <v>0</v>
      </c>
      <c r="I11" s="19">
        <f t="shared" ref="I11" si="30">H11</f>
        <v>0</v>
      </c>
      <c r="J11" s="19">
        <f t="shared" ref="J11" si="31">I11</f>
        <v>0</v>
      </c>
      <c r="K11" s="19">
        <f t="shared" ref="K11" si="32">J11</f>
        <v>0</v>
      </c>
      <c r="L11" s="19">
        <f t="shared" ref="L11" si="33">K11</f>
        <v>0</v>
      </c>
      <c r="M11" s="19">
        <f t="shared" ref="M11" si="34">L11</f>
        <v>0</v>
      </c>
      <c r="N11" s="19">
        <f t="shared" ref="N11" si="35">M11</f>
        <v>0</v>
      </c>
      <c r="O11" s="19">
        <f t="shared" ref="O11" si="36">N11</f>
        <v>0</v>
      </c>
      <c r="P11" s="19">
        <f t="shared" ref="P11" si="37">O11</f>
        <v>0</v>
      </c>
      <c r="Q11" s="19">
        <f t="shared" ref="Q11" si="38">P11</f>
        <v>0</v>
      </c>
      <c r="R11" s="19">
        <f t="shared" ref="R11" si="39">Q11</f>
        <v>0</v>
      </c>
      <c r="S11" s="19">
        <f t="shared" ref="S11" si="40">R11</f>
        <v>0</v>
      </c>
      <c r="T11" s="19">
        <f t="shared" ref="T11" si="41">S11</f>
        <v>0</v>
      </c>
      <c r="U11" s="19">
        <f t="shared" ref="U11" si="42">T11</f>
        <v>0</v>
      </c>
      <c r="V11" s="19">
        <f t="shared" ref="V11" si="43">U11</f>
        <v>0</v>
      </c>
      <c r="W11" s="19">
        <f t="shared" ref="W11" si="44">V11</f>
        <v>0</v>
      </c>
      <c r="X11" s="19">
        <f t="shared" ref="X11" si="45">W11</f>
        <v>0</v>
      </c>
      <c r="Y11" s="19">
        <f t="shared" ref="Y11" si="46">X11</f>
        <v>0</v>
      </c>
      <c r="Z11" s="19">
        <f t="shared" ref="Z11" si="47">Y11</f>
        <v>0</v>
      </c>
      <c r="AA11" s="19">
        <f t="shared" ref="AA11" si="48">Z11</f>
        <v>0</v>
      </c>
      <c r="AB11" s="19">
        <f t="shared" ref="AB11" si="49">AA11</f>
        <v>0</v>
      </c>
    </row>
    <row r="12" spans="1:28" x14ac:dyDescent="0.25">
      <c r="A12" s="6" t="s">
        <v>7</v>
      </c>
      <c r="B12" s="38"/>
      <c r="C12" s="2"/>
      <c r="D12" s="18"/>
      <c r="E12" s="18"/>
      <c r="F12" s="18"/>
      <c r="G12" s="33"/>
      <c r="H12" s="18"/>
      <c r="I12" s="39">
        <f>H10*(1-H11)</f>
        <v>0</v>
      </c>
      <c r="J12" s="33">
        <f t="shared" ref="J12:AB12" si="50">I10*(1-I11)</f>
        <v>0.89999999999999991</v>
      </c>
      <c r="K12" s="33">
        <f t="shared" si="50"/>
        <v>4.5</v>
      </c>
      <c r="L12" s="33">
        <f t="shared" si="50"/>
        <v>22.499945301008335</v>
      </c>
      <c r="M12" s="33">
        <f t="shared" si="50"/>
        <v>67.498851271874969</v>
      </c>
      <c r="N12" s="33">
        <f t="shared" si="50"/>
        <v>101.24064512615622</v>
      </c>
      <c r="O12" s="33">
        <f t="shared" si="50"/>
        <v>101.2145487670969</v>
      </c>
      <c r="P12" s="33">
        <f t="shared" si="50"/>
        <v>101.16077094063529</v>
      </c>
      <c r="Q12" s="33">
        <f t="shared" si="50"/>
        <v>80.863483506251569</v>
      </c>
      <c r="R12" s="33">
        <f t="shared" si="50"/>
        <v>64.62104216800941</v>
      </c>
      <c r="S12" s="33">
        <f t="shared" si="50"/>
        <v>51.629805124975036</v>
      </c>
      <c r="T12" s="33">
        <f t="shared" si="50"/>
        <v>41.243080763252962</v>
      </c>
      <c r="U12" s="33">
        <f t="shared" si="50"/>
        <v>32.941324050198808</v>
      </c>
      <c r="V12" s="33">
        <f t="shared" si="50"/>
        <v>26.307679543242337</v>
      </c>
      <c r="W12" s="33">
        <f t="shared" si="50"/>
        <v>21.008029844746734</v>
      </c>
      <c r="X12" s="33">
        <f t="shared" si="50"/>
        <v>16.774793891146786</v>
      </c>
      <c r="Y12" s="33">
        <f t="shared" si="50"/>
        <v>13.393817312928661</v>
      </c>
      <c r="Z12" s="33">
        <f t="shared" si="50"/>
        <v>10.693794513484779</v>
      </c>
      <c r="AA12" s="33">
        <f t="shared" si="50"/>
        <v>8.5377524181880844</v>
      </c>
      <c r="AB12" s="33">
        <f t="shared" si="50"/>
        <v>6.8162060487372056</v>
      </c>
    </row>
    <row r="13" spans="1:28" x14ac:dyDescent="0.25">
      <c r="A13" s="6" t="s">
        <v>38</v>
      </c>
      <c r="B13" s="7"/>
      <c r="C13" s="2"/>
      <c r="D13" s="20"/>
      <c r="E13" s="20"/>
      <c r="F13" s="18"/>
      <c r="G13" s="18"/>
      <c r="H13" s="20"/>
      <c r="I13" s="40">
        <f t="shared" ref="I13" si="51">H13+I12</f>
        <v>0</v>
      </c>
      <c r="J13" s="18">
        <f t="shared" ref="J13" si="52">I13+J12</f>
        <v>0.89999999999999991</v>
      </c>
      <c r="K13" s="18">
        <f t="shared" ref="K13" si="53">J13+K12</f>
        <v>5.4</v>
      </c>
      <c r="L13" s="18">
        <f t="shared" ref="L13" si="54">K13+L12</f>
        <v>27.899945301008337</v>
      </c>
      <c r="M13" s="18">
        <f t="shared" ref="M13" si="55">L13+M12</f>
        <v>95.398796572883299</v>
      </c>
      <c r="N13" s="18">
        <f t="shared" ref="N13" si="56">M13+N12</f>
        <v>196.63944169903954</v>
      </c>
      <c r="O13" s="18">
        <f t="shared" ref="O13" si="57">N13+O12</f>
        <v>297.85399046613645</v>
      </c>
      <c r="P13" s="18">
        <f t="shared" ref="P13" si="58">O13+P12</f>
        <v>399.01476140677175</v>
      </c>
      <c r="Q13" s="18">
        <f t="shared" ref="Q13" si="59">P13+Q12</f>
        <v>479.87824491302331</v>
      </c>
      <c r="R13" s="18">
        <f t="shared" ref="R13" si="60">Q13+R12</f>
        <v>544.49928708103266</v>
      </c>
      <c r="S13" s="18">
        <f t="shared" ref="S13" si="61">R13+S12</f>
        <v>596.12909220600773</v>
      </c>
      <c r="T13" s="18">
        <f t="shared" ref="T13" si="62">S13+T12</f>
        <v>637.37217296926065</v>
      </c>
      <c r="U13" s="18">
        <f t="shared" ref="U13" si="63">T13+U12</f>
        <v>670.31349701945942</v>
      </c>
      <c r="V13" s="18">
        <f t="shared" ref="V13" si="64">U13+V12</f>
        <v>696.62117656270175</v>
      </c>
      <c r="W13" s="18">
        <f t="shared" ref="W13" si="65">V13+W12</f>
        <v>717.62920640744846</v>
      </c>
      <c r="X13" s="18">
        <f t="shared" ref="X13" si="66">W13+X12</f>
        <v>734.40400029859529</v>
      </c>
      <c r="Y13" s="18">
        <f t="shared" ref="Y13" si="67">X13+Y12</f>
        <v>747.7978176115239</v>
      </c>
      <c r="Z13" s="18">
        <f t="shared" ref="Z13" si="68">Y13+Z12</f>
        <v>758.49161212500871</v>
      </c>
      <c r="AA13" s="18">
        <f t="shared" ref="AA13" si="69">Z13+AA12</f>
        <v>767.02936454319683</v>
      </c>
      <c r="AB13" s="18">
        <f t="shared" ref="AB13" si="70">AA13+AB12</f>
        <v>773.84557059193401</v>
      </c>
    </row>
    <row r="14" spans="1:28" x14ac:dyDescent="0.25">
      <c r="A14" s="6" t="s">
        <v>5</v>
      </c>
      <c r="B14" s="7"/>
      <c r="C14" s="2"/>
      <c r="D14" s="20"/>
      <c r="E14" s="20"/>
      <c r="F14" s="33"/>
      <c r="G14" s="33"/>
      <c r="H14" s="20"/>
      <c r="I14" s="39">
        <f>H8+H9+H10*H11</f>
        <v>0</v>
      </c>
      <c r="J14" s="33">
        <f t="shared" ref="J14:AB14" si="71">I8+I9+I10*I11</f>
        <v>14.1</v>
      </c>
      <c r="K14" s="33">
        <f t="shared" si="71"/>
        <v>70.5</v>
      </c>
      <c r="L14" s="33">
        <f t="shared" si="71"/>
        <v>352.49914304913062</v>
      </c>
      <c r="M14" s="33">
        <f t="shared" si="71"/>
        <v>1057.4820032593748</v>
      </c>
      <c r="N14" s="33">
        <f t="shared" si="71"/>
        <v>1586.103440309781</v>
      </c>
      <c r="O14" s="33">
        <f t="shared" si="71"/>
        <v>1585.6945973511849</v>
      </c>
      <c r="P14" s="33">
        <f t="shared" si="71"/>
        <v>1584.8520780699532</v>
      </c>
      <c r="Q14" s="33">
        <f t="shared" si="71"/>
        <v>1266.8612415979414</v>
      </c>
      <c r="R14" s="33">
        <f t="shared" si="71"/>
        <v>1012.3963272988142</v>
      </c>
      <c r="S14" s="33">
        <f t="shared" si="71"/>
        <v>808.86694695794222</v>
      </c>
      <c r="T14" s="33">
        <f t="shared" si="71"/>
        <v>646.14159862429642</v>
      </c>
      <c r="U14" s="33">
        <f t="shared" si="71"/>
        <v>516.08074345311468</v>
      </c>
      <c r="V14" s="33">
        <f t="shared" si="71"/>
        <v>412.15364617746332</v>
      </c>
      <c r="W14" s="33">
        <f t="shared" si="71"/>
        <v>329.12580090103216</v>
      </c>
      <c r="X14" s="33">
        <f t="shared" si="71"/>
        <v>262.805104294633</v>
      </c>
      <c r="Y14" s="33">
        <f t="shared" si="71"/>
        <v>209.83647123588236</v>
      </c>
      <c r="Z14" s="33">
        <f t="shared" si="71"/>
        <v>167.53611404459488</v>
      </c>
      <c r="AA14" s="33">
        <f t="shared" si="71"/>
        <v>133.75812121828</v>
      </c>
      <c r="AB14" s="33">
        <f t="shared" si="71"/>
        <v>106.7872280968829</v>
      </c>
    </row>
    <row r="15" spans="1:28" x14ac:dyDescent="0.25">
      <c r="A15" s="6" t="s">
        <v>63</v>
      </c>
      <c r="B15" s="7"/>
      <c r="C15" s="2"/>
      <c r="D15" s="20"/>
      <c r="E15" s="20"/>
      <c r="F15" s="18"/>
      <c r="G15" s="18"/>
      <c r="H15" s="20"/>
      <c r="I15" s="40">
        <f t="shared" ref="I15" si="72">H15+I14</f>
        <v>0</v>
      </c>
      <c r="J15" s="18">
        <f t="shared" ref="J15" si="73">I15+J14</f>
        <v>14.1</v>
      </c>
      <c r="K15" s="18">
        <f t="shared" ref="K15" si="74">J15+K14</f>
        <v>84.6</v>
      </c>
      <c r="L15" s="18">
        <f t="shared" ref="L15" si="75">K15+L14</f>
        <v>437.09914304913059</v>
      </c>
      <c r="M15" s="18">
        <f t="shared" ref="M15" si="76">L15+M14</f>
        <v>1494.5811463085054</v>
      </c>
      <c r="N15" s="18">
        <f t="shared" ref="N15" si="77">M15+N14</f>
        <v>3080.6845866182866</v>
      </c>
      <c r="O15" s="18">
        <f t="shared" ref="O15" si="78">N15+O14</f>
        <v>4666.3791839694713</v>
      </c>
      <c r="P15" s="18">
        <f t="shared" ref="P15" si="79">O15+P14</f>
        <v>6251.2312620394241</v>
      </c>
      <c r="Q15" s="18">
        <f t="shared" ref="Q15" si="80">P15+Q14</f>
        <v>7518.0925036373656</v>
      </c>
      <c r="R15" s="18">
        <f t="shared" ref="R15" si="81">Q15+R14</f>
        <v>8530.4888309361795</v>
      </c>
      <c r="S15" s="18">
        <f t="shared" ref="S15" si="82">R15+S14</f>
        <v>9339.3557778941213</v>
      </c>
      <c r="T15" s="18">
        <f t="shared" ref="T15" si="83">S15+T14</f>
        <v>9985.4973765184186</v>
      </c>
      <c r="U15" s="18">
        <f t="shared" ref="U15" si="84">T15+U14</f>
        <v>10501.578119971533</v>
      </c>
      <c r="V15" s="18">
        <f t="shared" ref="V15" si="85">U15+V14</f>
        <v>10913.731766148996</v>
      </c>
      <c r="W15" s="18">
        <f t="shared" ref="W15" si="86">V15+W14</f>
        <v>11242.857567050029</v>
      </c>
      <c r="X15" s="18">
        <f t="shared" ref="X15" si="87">W15+X14</f>
        <v>11505.662671344662</v>
      </c>
      <c r="Y15" s="18">
        <f t="shared" ref="Y15" si="88">X15+Y14</f>
        <v>11715.499142580544</v>
      </c>
      <c r="Z15" s="18">
        <f t="shared" ref="Z15" si="89">Y15+Z14</f>
        <v>11883.035256625139</v>
      </c>
      <c r="AA15" s="18">
        <f t="shared" ref="AA15" si="90">Z15+AA14</f>
        <v>12016.793377843418</v>
      </c>
      <c r="AB15" s="18">
        <f t="shared" ref="AB15" si="91">AA15+AB14</f>
        <v>12123.5806059403</v>
      </c>
    </row>
    <row r="16" spans="1:28" x14ac:dyDescent="0.25">
      <c r="A16" s="12" t="s">
        <v>4</v>
      </c>
      <c r="B16" s="13" t="s">
        <v>69</v>
      </c>
      <c r="C16" s="2"/>
      <c r="D16" s="20"/>
      <c r="E16" s="35"/>
      <c r="F16" s="21"/>
      <c r="G16" s="21"/>
      <c r="H16" s="44">
        <v>5</v>
      </c>
      <c r="I16" s="45">
        <f>H16</f>
        <v>5</v>
      </c>
      <c r="J16" s="45">
        <f t="shared" ref="J16" si="92">I16</f>
        <v>5</v>
      </c>
      <c r="K16" s="45">
        <v>3</v>
      </c>
      <c r="L16" s="45">
        <v>1.5</v>
      </c>
      <c r="M16" s="45">
        <v>1</v>
      </c>
      <c r="N16" s="45">
        <f t="shared" ref="N16" si="93">M16</f>
        <v>1</v>
      </c>
      <c r="O16" s="45">
        <v>0.8</v>
      </c>
      <c r="P16" s="45">
        <f t="shared" ref="P16:S16" si="94">O16</f>
        <v>0.8</v>
      </c>
      <c r="Q16" s="45">
        <f t="shared" si="94"/>
        <v>0.8</v>
      </c>
      <c r="R16" s="45">
        <f t="shared" si="94"/>
        <v>0.8</v>
      </c>
      <c r="S16" s="45">
        <f t="shared" si="94"/>
        <v>0.8</v>
      </c>
      <c r="T16" s="45">
        <f t="shared" ref="T16" si="95">S16</f>
        <v>0.8</v>
      </c>
      <c r="U16" s="45">
        <f t="shared" ref="U16" si="96">T16</f>
        <v>0.8</v>
      </c>
      <c r="V16" s="45">
        <f t="shared" ref="V16" si="97">U16</f>
        <v>0.8</v>
      </c>
      <c r="W16" s="45">
        <f t="shared" ref="W16" si="98">V16</f>
        <v>0.8</v>
      </c>
      <c r="X16" s="45">
        <f t="shared" ref="X16" si="99">W16</f>
        <v>0.8</v>
      </c>
      <c r="Y16" s="45">
        <f t="shared" ref="Y16" si="100">X16</f>
        <v>0.8</v>
      </c>
      <c r="Z16" s="45">
        <f t="shared" ref="Z16" si="101">Y16</f>
        <v>0.8</v>
      </c>
      <c r="AA16" s="45">
        <f t="shared" ref="AA16" si="102">Z16</f>
        <v>0.8</v>
      </c>
      <c r="AB16" s="45">
        <f t="shared" ref="AB16" si="103">AA16</f>
        <v>0.8</v>
      </c>
    </row>
    <row r="17" spans="1:13" x14ac:dyDescent="0.25">
      <c r="A17" s="14" t="s">
        <v>79</v>
      </c>
      <c r="B17" s="42" t="s">
        <v>81</v>
      </c>
      <c r="H17" s="43">
        <f>POWER(H16,1/7)</f>
        <v>1.2584989506418267</v>
      </c>
    </row>
    <row r="18" spans="1:13" x14ac:dyDescent="0.25">
      <c r="H18" s="2"/>
      <c r="M18" s="1"/>
    </row>
    <row r="20" spans="1:13" x14ac:dyDescent="0.25">
      <c r="A20" s="51"/>
    </row>
    <row r="21" spans="1:13" x14ac:dyDescent="0.25">
      <c r="B21" s="49"/>
    </row>
    <row r="46" spans="1:28" x14ac:dyDescent="0.25">
      <c r="I46" s="3" t="s">
        <v>36</v>
      </c>
    </row>
    <row r="47" spans="1:28" x14ac:dyDescent="0.25">
      <c r="A47" s="12"/>
      <c r="B47" s="28" t="s">
        <v>76</v>
      </c>
      <c r="D47" s="24"/>
      <c r="E47" s="25">
        <f t="shared" ref="E47:G47" si="104">F47-7</f>
        <v>43866</v>
      </c>
      <c r="F47" s="25">
        <f t="shared" si="104"/>
        <v>43873</v>
      </c>
      <c r="G47" s="25">
        <f t="shared" si="104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05">J47+7</f>
        <v>43908</v>
      </c>
      <c r="L47" s="25">
        <f t="shared" si="105"/>
        <v>43915</v>
      </c>
      <c r="M47" s="25">
        <f t="shared" si="105"/>
        <v>43922</v>
      </c>
      <c r="N47" s="25">
        <f t="shared" si="105"/>
        <v>43929</v>
      </c>
      <c r="O47" s="25">
        <f t="shared" si="105"/>
        <v>43936</v>
      </c>
      <c r="P47" s="25">
        <f t="shared" si="105"/>
        <v>43943</v>
      </c>
      <c r="Q47" s="25">
        <f t="shared" si="105"/>
        <v>43950</v>
      </c>
      <c r="R47" s="25">
        <f t="shared" si="105"/>
        <v>43957</v>
      </c>
      <c r="S47" s="25">
        <f t="shared" si="105"/>
        <v>43964</v>
      </c>
      <c r="T47" s="25">
        <f t="shared" si="105"/>
        <v>43971</v>
      </c>
      <c r="U47" s="25">
        <f t="shared" si="105"/>
        <v>43978</v>
      </c>
      <c r="V47" s="25">
        <f t="shared" si="105"/>
        <v>43985</v>
      </c>
      <c r="W47" s="25">
        <f t="shared" si="105"/>
        <v>43992</v>
      </c>
      <c r="X47" s="25">
        <f t="shared" si="105"/>
        <v>43999</v>
      </c>
      <c r="Y47" s="25">
        <f t="shared" si="105"/>
        <v>44006</v>
      </c>
      <c r="Z47" s="25">
        <f t="shared" si="105"/>
        <v>44013</v>
      </c>
      <c r="AA47" s="25">
        <f t="shared" si="105"/>
        <v>44020</v>
      </c>
      <c r="AB47" s="25">
        <f t="shared" si="105"/>
        <v>44027</v>
      </c>
    </row>
    <row r="48" spans="1:28" x14ac:dyDescent="0.25">
      <c r="A48" s="29"/>
      <c r="B48" s="30" t="s">
        <v>71</v>
      </c>
      <c r="D48" s="15" t="str">
        <f t="shared" ref="D48:AB48" si="106">D4</f>
        <v>W 1</v>
      </c>
      <c r="E48" s="15" t="str">
        <f t="shared" si="106"/>
        <v>W 2</v>
      </c>
      <c r="F48" s="15" t="str">
        <f t="shared" si="106"/>
        <v>W 3</v>
      </c>
      <c r="G48" s="27" t="str">
        <f t="shared" si="106"/>
        <v>W 4</v>
      </c>
      <c r="H48" s="27" t="str">
        <f t="shared" si="106"/>
        <v>W 5</v>
      </c>
      <c r="I48" s="27" t="str">
        <f t="shared" si="106"/>
        <v>W 3</v>
      </c>
      <c r="J48" s="27" t="str">
        <f t="shared" si="106"/>
        <v>W 7</v>
      </c>
      <c r="K48" s="27" t="str">
        <f t="shared" si="106"/>
        <v>W 8</v>
      </c>
      <c r="L48" s="27" t="str">
        <f t="shared" si="106"/>
        <v>W 9</v>
      </c>
      <c r="M48" s="27" t="str">
        <f t="shared" si="106"/>
        <v>W 10</v>
      </c>
      <c r="N48" s="27" t="str">
        <f t="shared" si="106"/>
        <v>W 11</v>
      </c>
      <c r="O48" s="27" t="str">
        <f t="shared" si="106"/>
        <v>W 12</v>
      </c>
      <c r="P48" s="15" t="str">
        <f t="shared" si="106"/>
        <v>W 13</v>
      </c>
      <c r="Q48" s="15" t="str">
        <f t="shared" si="106"/>
        <v>W 14</v>
      </c>
      <c r="R48" s="15" t="str">
        <f t="shared" si="106"/>
        <v>W 15</v>
      </c>
      <c r="S48" s="15" t="str">
        <f t="shared" si="106"/>
        <v>W 16</v>
      </c>
      <c r="T48" s="15" t="str">
        <f t="shared" si="106"/>
        <v>W 17</v>
      </c>
      <c r="U48" s="15" t="str">
        <f t="shared" si="106"/>
        <v>W 18</v>
      </c>
      <c r="V48" s="15" t="str">
        <f t="shared" si="106"/>
        <v>W 19</v>
      </c>
      <c r="W48" s="15" t="str">
        <f t="shared" si="106"/>
        <v>W 20</v>
      </c>
      <c r="X48" s="15" t="str">
        <f t="shared" si="106"/>
        <v>W 21</v>
      </c>
      <c r="Y48" s="15" t="str">
        <f t="shared" si="106"/>
        <v>W 22</v>
      </c>
      <c r="Z48" s="15" t="str">
        <f t="shared" si="106"/>
        <v>W 23</v>
      </c>
      <c r="AA48" s="15" t="str">
        <f t="shared" si="106"/>
        <v>W 24</v>
      </c>
      <c r="AB48" s="15" t="str">
        <f t="shared" si="106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8</v>
      </c>
      <c r="J49" s="5">
        <v>264</v>
      </c>
      <c r="K49" s="5">
        <v>1024</v>
      </c>
      <c r="L49" s="5">
        <v>1591</v>
      </c>
      <c r="M49" s="5">
        <v>2860</v>
      </c>
      <c r="N49" s="5">
        <v>5071</v>
      </c>
      <c r="O49" s="5">
        <v>6765</v>
      </c>
      <c r="P49" s="5">
        <v>7695</v>
      </c>
      <c r="Q49" s="5">
        <v>8851</v>
      </c>
      <c r="R49" s="5">
        <v>9821</v>
      </c>
      <c r="S49" s="20">
        <v>10591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/>
      <c r="E50" s="5"/>
      <c r="F50" s="5"/>
      <c r="G50" s="5"/>
      <c r="H50" s="5"/>
      <c r="I50" s="5"/>
      <c r="J50" s="5">
        <f>J49-I49</f>
        <v>256</v>
      </c>
      <c r="K50" s="5">
        <f t="shared" ref="K50:P50" si="107">K49-J49</f>
        <v>760</v>
      </c>
      <c r="L50" s="5">
        <f t="shared" si="107"/>
        <v>567</v>
      </c>
      <c r="M50" s="5">
        <f t="shared" si="107"/>
        <v>1269</v>
      </c>
      <c r="N50" s="5">
        <f t="shared" si="107"/>
        <v>2211</v>
      </c>
      <c r="O50" s="5">
        <f t="shared" si="107"/>
        <v>1694</v>
      </c>
      <c r="P50" s="5">
        <f t="shared" si="107"/>
        <v>930</v>
      </c>
      <c r="Q50" s="5">
        <f t="shared" ref="Q50" si="108">Q49-P49</f>
        <v>1156</v>
      </c>
      <c r="R50" s="5">
        <f t="shared" ref="R50:S50" si="109">R49-Q49</f>
        <v>970</v>
      </c>
      <c r="S50" s="20">
        <f t="shared" si="109"/>
        <v>770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/>
      <c r="H51" s="5"/>
      <c r="I51" s="5">
        <v>0</v>
      </c>
      <c r="J51" s="5">
        <v>0</v>
      </c>
      <c r="K51" s="5">
        <v>4</v>
      </c>
      <c r="L51" s="5">
        <v>32</v>
      </c>
      <c r="M51" s="5">
        <v>90</v>
      </c>
      <c r="N51" s="5">
        <v>203</v>
      </c>
      <c r="O51" s="5">
        <v>320</v>
      </c>
      <c r="P51" s="5">
        <v>370</v>
      </c>
      <c r="Q51" s="5">
        <v>434</v>
      </c>
      <c r="R51" s="5">
        <v>503</v>
      </c>
      <c r="S51" s="20">
        <v>537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/>
      <c r="E52" s="5"/>
      <c r="F52" s="5"/>
      <c r="G52" s="5"/>
      <c r="H52" s="5"/>
      <c r="I52" s="5"/>
      <c r="J52" s="5">
        <f>J51-I51</f>
        <v>0</v>
      </c>
      <c r="K52" s="5">
        <f t="shared" ref="K52:P52" si="110">K51-J51</f>
        <v>4</v>
      </c>
      <c r="L52" s="5">
        <f t="shared" si="110"/>
        <v>28</v>
      </c>
      <c r="M52" s="5">
        <f t="shared" si="110"/>
        <v>58</v>
      </c>
      <c r="N52" s="5">
        <f t="shared" si="110"/>
        <v>113</v>
      </c>
      <c r="O52" s="5">
        <f t="shared" si="110"/>
        <v>117</v>
      </c>
      <c r="P52" s="5">
        <f t="shared" si="110"/>
        <v>50</v>
      </c>
      <c r="Q52" s="5">
        <f t="shared" ref="Q52" si="111">Q51-P51</f>
        <v>64</v>
      </c>
      <c r="R52" s="5">
        <f t="shared" ref="R52:S52" si="112">R51-Q51</f>
        <v>69</v>
      </c>
      <c r="S52" s="5">
        <f t="shared" si="112"/>
        <v>34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17/243</f>
        <v>6.9958847736625515E-2</v>
      </c>
      <c r="N54" s="63">
        <f>N52/N50</f>
        <v>5.110809588421529E-2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AD90-0572-4883-B16B-E853C086FD42}">
  <dimension ref="A1:AB55"/>
  <sheetViews>
    <sheetView topLeftCell="C1" workbookViewId="0">
      <selection activeCell="P17" sqref="P17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/>
      <c r="G1" s="1">
        <f>G5+G7+G13+G15</f>
        <v>47000000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47000000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47000000</v>
      </c>
      <c r="B3" s="5" t="s">
        <v>0</v>
      </c>
      <c r="D3" t="s">
        <v>68</v>
      </c>
      <c r="F3" s="15" t="s">
        <v>39</v>
      </c>
      <c r="G3" s="15" t="s">
        <v>39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10</v>
      </c>
      <c r="H4" s="15" t="s">
        <v>12</v>
      </c>
      <c r="I4" s="15" t="s">
        <v>13</v>
      </c>
      <c r="J4" s="15" t="s">
        <v>14</v>
      </c>
      <c r="K4" s="15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:F5" si="0">IF(Ges_Bev-D15-D6-D13&lt;0,0,Ges_Bev-D15-D6-D13)</f>
        <v>47000000</v>
      </c>
      <c r="E5" s="17">
        <f t="shared" si="0"/>
        <v>47000000</v>
      </c>
      <c r="F5" s="17">
        <f t="shared" si="0"/>
        <v>46999998.799999997</v>
      </c>
      <c r="G5" s="33">
        <f t="shared" ref="G5:AB5" si="1">IF(Ges_Bev-G15-G13-G7&lt;0,0,Ges_Bev-G15-G13-G7)</f>
        <v>46999992.799999997</v>
      </c>
      <c r="H5" s="33">
        <f t="shared" si="1"/>
        <v>46999949.600000001</v>
      </c>
      <c r="I5" s="33">
        <f t="shared" si="1"/>
        <v>46999690.400031768</v>
      </c>
      <c r="J5" s="33">
        <f t="shared" si="1"/>
        <v>46998394.401302405</v>
      </c>
      <c r="K5" s="33">
        <f t="shared" si="1"/>
        <v>46993858.429654054</v>
      </c>
      <c r="L5" s="33">
        <f t="shared" si="1"/>
        <v>46980250.886642776</v>
      </c>
      <c r="M5" s="33">
        <f t="shared" si="1"/>
        <v>46953038.646511994</v>
      </c>
      <c r="N5" s="33">
        <f t="shared" si="1"/>
        <v>46925835.559984133</v>
      </c>
      <c r="O5" s="33">
        <f t="shared" si="1"/>
        <v>46901372.367475919</v>
      </c>
      <c r="P5" s="33">
        <f t="shared" si="1"/>
        <v>46881826.539490171</v>
      </c>
      <c r="Q5" s="33">
        <f t="shared" si="1"/>
        <v>46868167.448148519</v>
      </c>
      <c r="R5" s="33">
        <f t="shared" si="1"/>
        <v>46858625.33181335</v>
      </c>
      <c r="S5" s="33">
        <f t="shared" si="1"/>
        <v>46851960.85031689</v>
      </c>
      <c r="T5" s="33">
        <f t="shared" si="1"/>
        <v>46847306.947700985</v>
      </c>
      <c r="U5" s="33">
        <f t="shared" si="1"/>
        <v>46844057.430740826</v>
      </c>
      <c r="V5" s="33">
        <f t="shared" si="1"/>
        <v>46841788.685037814</v>
      </c>
      <c r="W5" s="33">
        <f t="shared" si="1"/>
        <v>46840204.781466901</v>
      </c>
      <c r="X5" s="33">
        <f t="shared" si="1"/>
        <v>46839099.036850177</v>
      </c>
      <c r="Y5" s="33">
        <f t="shared" si="1"/>
        <v>46838327.122375339</v>
      </c>
      <c r="Z5" s="33">
        <f t="shared" si="1"/>
        <v>46837788.263132237</v>
      </c>
      <c r="AA5" s="33">
        <f t="shared" si="1"/>
        <v>46837412.10040132</v>
      </c>
      <c r="AB5" s="33">
        <f t="shared" si="1"/>
        <v>46837149.514020793</v>
      </c>
    </row>
    <row r="6" spans="1:28" x14ac:dyDescent="0.25">
      <c r="A6" s="6" t="s">
        <v>6</v>
      </c>
      <c r="B6" s="7"/>
      <c r="C6" s="2"/>
      <c r="D6" s="17"/>
      <c r="E6" s="17"/>
      <c r="F6" s="17">
        <f>E6+F7</f>
        <v>1.2</v>
      </c>
      <c r="G6" s="40">
        <f t="shared" ref="G6:H6" si="2">F6+G7</f>
        <v>8.3999999999999986</v>
      </c>
      <c r="H6" s="18">
        <f t="shared" si="2"/>
        <v>51.599999999999994</v>
      </c>
      <c r="I6" s="18">
        <f t="shared" ref="I6" si="3">H6+I7</f>
        <v>310.79996823418264</v>
      </c>
      <c r="J6" s="18">
        <f t="shared" ref="J6" si="4">I6+J7</f>
        <v>1606.7986975963088</v>
      </c>
      <c r="K6" s="18">
        <f t="shared" ref="K6" si="5">J6+K7</f>
        <v>6142.7703459441009</v>
      </c>
      <c r="L6" s="18">
        <f t="shared" ref="L6" si="6">K6+L7</f>
        <v>19750.313357223084</v>
      </c>
      <c r="M6" s="18">
        <f t="shared" ref="M6" si="7">L6+M7</f>
        <v>46962.553488005171</v>
      </c>
      <c r="N6" s="18">
        <f t="shared" ref="N6" si="8">M6+N7</f>
        <v>74165.640015868397</v>
      </c>
      <c r="O6" s="18">
        <f t="shared" ref="O6" si="9">N6+O7</f>
        <v>98628.832524085199</v>
      </c>
      <c r="P6" s="18">
        <f t="shared" ref="P6" si="10">O6+P7</f>
        <v>118174.66050983602</v>
      </c>
      <c r="Q6" s="18">
        <f t="shared" ref="Q6" si="11">P6+Q7</f>
        <v>131833.75185147804</v>
      </c>
      <c r="R6" s="18">
        <f t="shared" ref="R6" si="12">Q6+R7</f>
        <v>141375.86818664699</v>
      </c>
      <c r="S6" s="18">
        <f t="shared" ref="S6" si="13">R6+S7</f>
        <v>148040.3496831113</v>
      </c>
      <c r="T6" s="18">
        <f t="shared" ref="T6" si="14">S6+T7</f>
        <v>152694.25229901544</v>
      </c>
      <c r="U6" s="18">
        <f t="shared" ref="U6" si="15">T6+U7</f>
        <v>155943.76925917272</v>
      </c>
      <c r="V6" s="18">
        <f t="shared" ref="V6" si="16">U6+V7</f>
        <v>158212.51496218418</v>
      </c>
      <c r="W6" s="18">
        <f t="shared" ref="W6" si="17">V6+W7</f>
        <v>159796.41853310476</v>
      </c>
      <c r="X6" s="18">
        <f t="shared" ref="X6" si="18">W6+X7</f>
        <v>160902.16314982867</v>
      </c>
      <c r="Y6" s="18">
        <f t="shared" ref="Y6" si="19">X6+Y7</f>
        <v>161674.0776246638</v>
      </c>
      <c r="Z6" s="18">
        <f t="shared" ref="Z6" si="20">Y6+Z7</f>
        <v>162212.93686775889</v>
      </c>
      <c r="AA6" s="18">
        <f t="shared" ref="AA6" si="21">Z6+AA7</f>
        <v>162589.09959867806</v>
      </c>
      <c r="AB6" s="18">
        <f t="shared" ref="AB6" si="22">AA6+AB7</f>
        <v>162851.68597921412</v>
      </c>
    </row>
    <row r="7" spans="1:28" x14ac:dyDescent="0.25">
      <c r="A7" s="6" t="s">
        <v>62</v>
      </c>
      <c r="B7" s="7"/>
      <c r="C7" s="2"/>
      <c r="D7" s="17"/>
      <c r="E7" s="32"/>
      <c r="F7" s="41">
        <v>1.2</v>
      </c>
      <c r="G7" s="40">
        <f t="shared" ref="G7:H7" si="23">IF((F7*F16*F5/(F5+F15))&gt;F5,F5,(F7*F16*F5/(F5+F15)))</f>
        <v>7.1999999999999993</v>
      </c>
      <c r="H7" s="18">
        <f t="shared" si="23"/>
        <v>43.199999999999996</v>
      </c>
      <c r="I7" s="18">
        <f t="shared" ref="I7:AB7" si="24">IF((H7*H16*H5/(H5+H15))&gt;H5,H5,(H7*H16*H5/(H5+H15)))</f>
        <v>259.19996823418262</v>
      </c>
      <c r="J7" s="18">
        <f t="shared" si="24"/>
        <v>1295.9987293621261</v>
      </c>
      <c r="K7" s="18">
        <f t="shared" si="24"/>
        <v>4535.9716483477923</v>
      </c>
      <c r="L7" s="18">
        <f t="shared" si="24"/>
        <v>13607.543011278984</v>
      </c>
      <c r="M7" s="18">
        <f t="shared" si="24"/>
        <v>27212.240130782084</v>
      </c>
      <c r="N7" s="18">
        <f t="shared" si="24"/>
        <v>27203.086527863223</v>
      </c>
      <c r="O7" s="18">
        <f t="shared" si="24"/>
        <v>24463.192508216805</v>
      </c>
      <c r="P7" s="18">
        <f t="shared" si="24"/>
        <v>19545.827985750824</v>
      </c>
      <c r="Q7" s="18">
        <f t="shared" si="24"/>
        <v>13659.09134164201</v>
      </c>
      <c r="R7" s="18">
        <f t="shared" si="24"/>
        <v>9542.1163351689556</v>
      </c>
      <c r="S7" s="18">
        <f t="shared" si="24"/>
        <v>6664.481496464311</v>
      </c>
      <c r="T7" s="18">
        <f t="shared" si="24"/>
        <v>4653.9026159041359</v>
      </c>
      <c r="U7" s="18">
        <f t="shared" si="24"/>
        <v>3249.5169601572879</v>
      </c>
      <c r="V7" s="18">
        <f t="shared" si="24"/>
        <v>2268.7457030114656</v>
      </c>
      <c r="W7" s="18">
        <f t="shared" si="24"/>
        <v>1583.9035709205868</v>
      </c>
      <c r="X7" s="18">
        <f t="shared" si="24"/>
        <v>1105.7446167239079</v>
      </c>
      <c r="Y7" s="18">
        <f t="shared" si="24"/>
        <v>771.91447483512115</v>
      </c>
      <c r="Z7" s="18">
        <f t="shared" si="24"/>
        <v>538.85924309509915</v>
      </c>
      <c r="AA7" s="18">
        <f t="shared" si="24"/>
        <v>376.16273091917026</v>
      </c>
      <c r="AB7" s="18">
        <f t="shared" si="24"/>
        <v>262.58638053605114</v>
      </c>
    </row>
    <row r="8" spans="1:28" x14ac:dyDescent="0.25">
      <c r="A8" s="8" t="s">
        <v>1</v>
      </c>
      <c r="B8" s="9">
        <f>1-mittlere_F-schwere_F</f>
        <v>0.8</v>
      </c>
      <c r="C8" s="2"/>
      <c r="D8" s="18"/>
      <c r="E8" s="18"/>
      <c r="F8" s="18"/>
      <c r="G8" s="40">
        <f t="shared" ref="G8" si="25">G$7*leichte_F</f>
        <v>5.76</v>
      </c>
      <c r="H8" s="18">
        <f t="shared" ref="H8:AB8" si="26">H$7*leichte_F</f>
        <v>34.559999999999995</v>
      </c>
      <c r="I8" s="18">
        <f t="shared" si="26"/>
        <v>207.3599745873461</v>
      </c>
      <c r="J8" s="18">
        <f t="shared" si="26"/>
        <v>1036.798983489701</v>
      </c>
      <c r="K8" s="18">
        <f t="shared" si="26"/>
        <v>3628.7773186782342</v>
      </c>
      <c r="L8" s="18">
        <f t="shared" si="26"/>
        <v>10886.034409023188</v>
      </c>
      <c r="M8" s="18">
        <f t="shared" si="26"/>
        <v>21769.792104625667</v>
      </c>
      <c r="N8" s="18">
        <f t="shared" si="26"/>
        <v>21762.46922229058</v>
      </c>
      <c r="O8" s="18">
        <f t="shared" si="26"/>
        <v>19570.554006573446</v>
      </c>
      <c r="P8" s="18">
        <f t="shared" si="26"/>
        <v>15636.66238860066</v>
      </c>
      <c r="Q8" s="18">
        <f t="shared" si="26"/>
        <v>10927.273073313609</v>
      </c>
      <c r="R8" s="18">
        <f t="shared" si="26"/>
        <v>7633.693068135165</v>
      </c>
      <c r="S8" s="18">
        <f t="shared" si="26"/>
        <v>5331.5851971714492</v>
      </c>
      <c r="T8" s="18">
        <f t="shared" si="26"/>
        <v>3723.1220927233089</v>
      </c>
      <c r="U8" s="18">
        <f t="shared" si="26"/>
        <v>2599.6135681258306</v>
      </c>
      <c r="V8" s="18">
        <f t="shared" si="26"/>
        <v>1814.9965624091726</v>
      </c>
      <c r="W8" s="18">
        <f t="shared" si="26"/>
        <v>1267.1228567364697</v>
      </c>
      <c r="X8" s="18">
        <f t="shared" si="26"/>
        <v>884.59569337912637</v>
      </c>
      <c r="Y8" s="18">
        <f t="shared" si="26"/>
        <v>617.53157986809697</v>
      </c>
      <c r="Z8" s="18">
        <f t="shared" si="26"/>
        <v>431.08739447607934</v>
      </c>
      <c r="AA8" s="18">
        <f t="shared" si="26"/>
        <v>300.93018473533624</v>
      </c>
      <c r="AB8" s="18">
        <f t="shared" si="26"/>
        <v>210.06910442884092</v>
      </c>
    </row>
    <row r="9" spans="1:28" x14ac:dyDescent="0.25">
      <c r="A9" s="8" t="s">
        <v>2</v>
      </c>
      <c r="B9" s="38">
        <f>0.2-schwere_F</f>
        <v>0</v>
      </c>
      <c r="C9" s="2"/>
      <c r="D9" s="18"/>
      <c r="E9" s="18"/>
      <c r="F9" s="18"/>
      <c r="G9" s="40">
        <f t="shared" ref="G9" si="27">G$7*mittlere_F</f>
        <v>0</v>
      </c>
      <c r="H9" s="18">
        <f t="shared" ref="H9:AB9" si="28">H$7*mittlere_F</f>
        <v>0</v>
      </c>
      <c r="I9" s="18">
        <f t="shared" si="28"/>
        <v>0</v>
      </c>
      <c r="J9" s="18">
        <f t="shared" si="28"/>
        <v>0</v>
      </c>
      <c r="K9" s="18">
        <f t="shared" si="28"/>
        <v>0</v>
      </c>
      <c r="L9" s="18">
        <f t="shared" si="28"/>
        <v>0</v>
      </c>
      <c r="M9" s="18">
        <f t="shared" si="28"/>
        <v>0</v>
      </c>
      <c r="N9" s="18">
        <f t="shared" si="28"/>
        <v>0</v>
      </c>
      <c r="O9" s="18">
        <f t="shared" si="28"/>
        <v>0</v>
      </c>
      <c r="P9" s="18">
        <f t="shared" si="28"/>
        <v>0</v>
      </c>
      <c r="Q9" s="18">
        <f t="shared" si="28"/>
        <v>0</v>
      </c>
      <c r="R9" s="18">
        <f t="shared" si="28"/>
        <v>0</v>
      </c>
      <c r="S9" s="18">
        <f t="shared" si="28"/>
        <v>0</v>
      </c>
      <c r="T9" s="18">
        <f t="shared" si="28"/>
        <v>0</v>
      </c>
      <c r="U9" s="18">
        <f t="shared" si="28"/>
        <v>0</v>
      </c>
      <c r="V9" s="18">
        <f t="shared" si="28"/>
        <v>0</v>
      </c>
      <c r="W9" s="18">
        <f t="shared" si="28"/>
        <v>0</v>
      </c>
      <c r="X9" s="18">
        <f t="shared" si="28"/>
        <v>0</v>
      </c>
      <c r="Y9" s="18">
        <f t="shared" si="28"/>
        <v>0</v>
      </c>
      <c r="Z9" s="18">
        <f t="shared" si="28"/>
        <v>0</v>
      </c>
      <c r="AA9" s="18">
        <f t="shared" si="28"/>
        <v>0</v>
      </c>
      <c r="AB9" s="18">
        <f t="shared" si="28"/>
        <v>0</v>
      </c>
    </row>
    <row r="10" spans="1:28" x14ac:dyDescent="0.25">
      <c r="A10" s="8" t="s">
        <v>3</v>
      </c>
      <c r="B10" s="10">
        <v>0.2</v>
      </c>
      <c r="C10" s="2"/>
      <c r="D10" s="18"/>
      <c r="E10" s="18"/>
      <c r="F10" s="18"/>
      <c r="G10" s="40">
        <f t="shared" ref="G10" si="29">G$7*schwere_F</f>
        <v>1.44</v>
      </c>
      <c r="H10" s="18">
        <f t="shared" ref="H10:AB10" si="30">H$7*schwere_F</f>
        <v>8.6399999999999988</v>
      </c>
      <c r="I10" s="18">
        <f t="shared" si="30"/>
        <v>51.839993646836525</v>
      </c>
      <c r="J10" s="18">
        <f t="shared" si="30"/>
        <v>259.19974587242524</v>
      </c>
      <c r="K10" s="18">
        <f t="shared" si="30"/>
        <v>907.19432966955856</v>
      </c>
      <c r="L10" s="18">
        <f t="shared" si="30"/>
        <v>2721.5086022557971</v>
      </c>
      <c r="M10" s="18">
        <f t="shared" si="30"/>
        <v>5442.4480261564167</v>
      </c>
      <c r="N10" s="18">
        <f t="shared" si="30"/>
        <v>5440.6173055726449</v>
      </c>
      <c r="O10" s="18">
        <f t="shared" si="30"/>
        <v>4892.6385016433615</v>
      </c>
      <c r="P10" s="18">
        <f t="shared" si="30"/>
        <v>3909.165597150165</v>
      </c>
      <c r="Q10" s="18">
        <f t="shared" si="30"/>
        <v>2731.8182683284022</v>
      </c>
      <c r="R10" s="18">
        <f t="shared" si="30"/>
        <v>1908.4232670337913</v>
      </c>
      <c r="S10" s="18">
        <f t="shared" si="30"/>
        <v>1332.8962992928623</v>
      </c>
      <c r="T10" s="18">
        <f t="shared" si="30"/>
        <v>930.78052318082723</v>
      </c>
      <c r="U10" s="18">
        <f t="shared" si="30"/>
        <v>649.90339203145766</v>
      </c>
      <c r="V10" s="18">
        <f t="shared" si="30"/>
        <v>453.74914060229315</v>
      </c>
      <c r="W10" s="18">
        <f t="shared" si="30"/>
        <v>316.78071418411741</v>
      </c>
      <c r="X10" s="18">
        <f t="shared" si="30"/>
        <v>221.14892334478159</v>
      </c>
      <c r="Y10" s="18">
        <f t="shared" si="30"/>
        <v>154.38289496702424</v>
      </c>
      <c r="Z10" s="18">
        <f t="shared" si="30"/>
        <v>107.77184861901983</v>
      </c>
      <c r="AA10" s="18">
        <f t="shared" si="30"/>
        <v>75.23254618383406</v>
      </c>
      <c r="AB10" s="18">
        <f t="shared" si="30"/>
        <v>52.517276107210229</v>
      </c>
    </row>
    <row r="11" spans="1:28" x14ac:dyDescent="0.25">
      <c r="A11" s="8" t="s">
        <v>64</v>
      </c>
      <c r="B11" s="11" t="s">
        <v>65</v>
      </c>
      <c r="C11" s="2"/>
      <c r="D11" s="18"/>
      <c r="E11" s="31"/>
      <c r="F11" s="31">
        <v>0</v>
      </c>
      <c r="G11" s="19">
        <f t="shared" ref="G11" si="31">F11</f>
        <v>0</v>
      </c>
      <c r="H11" s="19">
        <f t="shared" ref="H11:AB11" si="32">G11</f>
        <v>0</v>
      </c>
      <c r="I11" s="19">
        <f t="shared" si="32"/>
        <v>0</v>
      </c>
      <c r="J11" s="19">
        <f t="shared" si="32"/>
        <v>0</v>
      </c>
      <c r="K11" s="19">
        <f t="shared" si="32"/>
        <v>0</v>
      </c>
      <c r="L11" s="19">
        <f t="shared" si="32"/>
        <v>0</v>
      </c>
      <c r="M11" s="19">
        <f t="shared" si="32"/>
        <v>0</v>
      </c>
      <c r="N11" s="19">
        <f t="shared" si="32"/>
        <v>0</v>
      </c>
      <c r="O11" s="19">
        <f t="shared" si="32"/>
        <v>0</v>
      </c>
      <c r="P11" s="19">
        <f t="shared" si="32"/>
        <v>0</v>
      </c>
      <c r="Q11" s="19">
        <f t="shared" si="32"/>
        <v>0</v>
      </c>
      <c r="R11" s="19">
        <f t="shared" si="32"/>
        <v>0</v>
      </c>
      <c r="S11" s="19">
        <f t="shared" si="32"/>
        <v>0</v>
      </c>
      <c r="T11" s="19">
        <f t="shared" si="32"/>
        <v>0</v>
      </c>
      <c r="U11" s="19">
        <f t="shared" si="32"/>
        <v>0</v>
      </c>
      <c r="V11" s="19">
        <f t="shared" si="32"/>
        <v>0</v>
      </c>
      <c r="W11" s="19">
        <f t="shared" si="32"/>
        <v>0</v>
      </c>
      <c r="X11" s="19">
        <f t="shared" si="32"/>
        <v>0</v>
      </c>
      <c r="Y11" s="19">
        <f t="shared" si="32"/>
        <v>0</v>
      </c>
      <c r="Z11" s="19">
        <f t="shared" si="32"/>
        <v>0</v>
      </c>
      <c r="AA11" s="19">
        <f t="shared" si="32"/>
        <v>0</v>
      </c>
      <c r="AB11" s="19">
        <f t="shared" si="32"/>
        <v>0</v>
      </c>
    </row>
    <row r="12" spans="1:28" x14ac:dyDescent="0.25">
      <c r="A12" s="6" t="s">
        <v>7</v>
      </c>
      <c r="B12" s="38"/>
      <c r="C12" s="2"/>
      <c r="D12" s="18"/>
      <c r="E12" s="18"/>
      <c r="F12" s="18"/>
      <c r="G12" s="39">
        <f>F10*(1-F11)</f>
        <v>0</v>
      </c>
      <c r="H12" s="33">
        <f t="shared" ref="H12:AB12" si="33">G10*(1-G11)</f>
        <v>1.44</v>
      </c>
      <c r="I12" s="33">
        <f t="shared" si="33"/>
        <v>8.6399999999999988</v>
      </c>
      <c r="J12" s="33">
        <f t="shared" si="33"/>
        <v>51.839993646836525</v>
      </c>
      <c r="K12" s="33">
        <f t="shared" si="33"/>
        <v>259.19974587242524</v>
      </c>
      <c r="L12" s="33">
        <f t="shared" si="33"/>
        <v>907.19432966955856</v>
      </c>
      <c r="M12" s="33">
        <f t="shared" si="33"/>
        <v>2721.5086022557971</v>
      </c>
      <c r="N12" s="33">
        <f t="shared" si="33"/>
        <v>5442.4480261564167</v>
      </c>
      <c r="O12" s="33">
        <f t="shared" si="33"/>
        <v>5440.6173055726449</v>
      </c>
      <c r="P12" s="33">
        <f t="shared" si="33"/>
        <v>4892.6385016433615</v>
      </c>
      <c r="Q12" s="33">
        <f t="shared" si="33"/>
        <v>3909.165597150165</v>
      </c>
      <c r="R12" s="33">
        <f t="shared" si="33"/>
        <v>2731.8182683284022</v>
      </c>
      <c r="S12" s="33">
        <f t="shared" si="33"/>
        <v>1908.4232670337913</v>
      </c>
      <c r="T12" s="33">
        <f t="shared" si="33"/>
        <v>1332.8962992928623</v>
      </c>
      <c r="U12" s="33">
        <f t="shared" si="33"/>
        <v>930.78052318082723</v>
      </c>
      <c r="V12" s="33">
        <f t="shared" si="33"/>
        <v>649.90339203145766</v>
      </c>
      <c r="W12" s="33">
        <f t="shared" si="33"/>
        <v>453.74914060229315</v>
      </c>
      <c r="X12" s="33">
        <f t="shared" si="33"/>
        <v>316.78071418411741</v>
      </c>
      <c r="Y12" s="33">
        <f t="shared" si="33"/>
        <v>221.14892334478159</v>
      </c>
      <c r="Z12" s="33">
        <f t="shared" si="33"/>
        <v>154.38289496702424</v>
      </c>
      <c r="AA12" s="33">
        <f t="shared" si="33"/>
        <v>107.77184861901983</v>
      </c>
      <c r="AB12" s="33">
        <f t="shared" si="33"/>
        <v>75.23254618383406</v>
      </c>
    </row>
    <row r="13" spans="1:28" x14ac:dyDescent="0.25">
      <c r="A13" s="6" t="s">
        <v>38</v>
      </c>
      <c r="B13" s="7"/>
      <c r="C13" s="2"/>
      <c r="D13" s="20"/>
      <c r="E13" s="20"/>
      <c r="F13" s="20"/>
      <c r="G13" s="40">
        <f t="shared" ref="G13" si="34">F13+G12</f>
        <v>0</v>
      </c>
      <c r="H13" s="18">
        <f t="shared" ref="H13:AB13" si="35">G13+H12</f>
        <v>1.44</v>
      </c>
      <c r="I13" s="18">
        <f t="shared" si="35"/>
        <v>10.079999999999998</v>
      </c>
      <c r="J13" s="18">
        <f t="shared" si="35"/>
        <v>61.919993646836524</v>
      </c>
      <c r="K13" s="18">
        <f t="shared" si="35"/>
        <v>321.11973951926177</v>
      </c>
      <c r="L13" s="18">
        <f t="shared" si="35"/>
        <v>1228.3140691888202</v>
      </c>
      <c r="M13" s="18">
        <f t="shared" si="35"/>
        <v>3949.8226714446173</v>
      </c>
      <c r="N13" s="18">
        <f t="shared" si="35"/>
        <v>9392.270697601034</v>
      </c>
      <c r="O13" s="18">
        <f t="shared" si="35"/>
        <v>14832.888003173679</v>
      </c>
      <c r="P13" s="18">
        <f t="shared" si="35"/>
        <v>19725.52650481704</v>
      </c>
      <c r="Q13" s="18">
        <f t="shared" si="35"/>
        <v>23634.692101967205</v>
      </c>
      <c r="R13" s="18">
        <f t="shared" si="35"/>
        <v>26366.510370295608</v>
      </c>
      <c r="S13" s="18">
        <f t="shared" si="35"/>
        <v>28274.933637329399</v>
      </c>
      <c r="T13" s="18">
        <f t="shared" si="35"/>
        <v>29607.82993662226</v>
      </c>
      <c r="U13" s="18">
        <f t="shared" si="35"/>
        <v>30538.610459803087</v>
      </c>
      <c r="V13" s="18">
        <f t="shared" si="35"/>
        <v>31188.513851834545</v>
      </c>
      <c r="W13" s="18">
        <f t="shared" si="35"/>
        <v>31642.262992436838</v>
      </c>
      <c r="X13" s="18">
        <f t="shared" si="35"/>
        <v>31959.043706620956</v>
      </c>
      <c r="Y13" s="18">
        <f t="shared" si="35"/>
        <v>32180.192629965739</v>
      </c>
      <c r="Z13" s="18">
        <f t="shared" si="35"/>
        <v>32334.575524932763</v>
      </c>
      <c r="AA13" s="18">
        <f t="shared" si="35"/>
        <v>32442.347373551784</v>
      </c>
      <c r="AB13" s="18">
        <f t="shared" si="35"/>
        <v>32517.579919735617</v>
      </c>
    </row>
    <row r="14" spans="1:28" x14ac:dyDescent="0.25">
      <c r="A14" s="6" t="s">
        <v>5</v>
      </c>
      <c r="B14" s="7"/>
      <c r="C14" s="2"/>
      <c r="D14" s="20"/>
      <c r="E14" s="20"/>
      <c r="F14" s="20"/>
      <c r="G14" s="39">
        <f>F8+F9+F10*F11</f>
        <v>0</v>
      </c>
      <c r="H14" s="33">
        <f t="shared" ref="H14:AB14" si="36">G8+G9+G10*G11</f>
        <v>5.76</v>
      </c>
      <c r="I14" s="33">
        <f t="shared" si="36"/>
        <v>34.559999999999995</v>
      </c>
      <c r="J14" s="33">
        <f t="shared" si="36"/>
        <v>207.3599745873461</v>
      </c>
      <c r="K14" s="33">
        <f t="shared" si="36"/>
        <v>1036.798983489701</v>
      </c>
      <c r="L14" s="33">
        <f t="shared" si="36"/>
        <v>3628.7773186782342</v>
      </c>
      <c r="M14" s="33">
        <f t="shared" si="36"/>
        <v>10886.034409023188</v>
      </c>
      <c r="N14" s="33">
        <f t="shared" si="36"/>
        <v>21769.792104625667</v>
      </c>
      <c r="O14" s="33">
        <f t="shared" si="36"/>
        <v>21762.46922229058</v>
      </c>
      <c r="P14" s="33">
        <f t="shared" si="36"/>
        <v>19570.554006573446</v>
      </c>
      <c r="Q14" s="33">
        <f t="shared" si="36"/>
        <v>15636.66238860066</v>
      </c>
      <c r="R14" s="33">
        <f t="shared" si="36"/>
        <v>10927.273073313609</v>
      </c>
      <c r="S14" s="33">
        <f t="shared" si="36"/>
        <v>7633.693068135165</v>
      </c>
      <c r="T14" s="33">
        <f t="shared" si="36"/>
        <v>5331.5851971714492</v>
      </c>
      <c r="U14" s="33">
        <f t="shared" si="36"/>
        <v>3723.1220927233089</v>
      </c>
      <c r="V14" s="33">
        <f t="shared" si="36"/>
        <v>2599.6135681258306</v>
      </c>
      <c r="W14" s="33">
        <f t="shared" si="36"/>
        <v>1814.9965624091726</v>
      </c>
      <c r="X14" s="33">
        <f t="shared" si="36"/>
        <v>1267.1228567364697</v>
      </c>
      <c r="Y14" s="33">
        <f t="shared" si="36"/>
        <v>884.59569337912637</v>
      </c>
      <c r="Z14" s="33">
        <f t="shared" si="36"/>
        <v>617.53157986809697</v>
      </c>
      <c r="AA14" s="33">
        <f t="shared" si="36"/>
        <v>431.08739447607934</v>
      </c>
      <c r="AB14" s="33">
        <f t="shared" si="36"/>
        <v>300.93018473533624</v>
      </c>
    </row>
    <row r="15" spans="1:28" x14ac:dyDescent="0.25">
      <c r="A15" s="6" t="s">
        <v>63</v>
      </c>
      <c r="B15" s="7"/>
      <c r="C15" s="2"/>
      <c r="D15" s="20"/>
      <c r="E15" s="20"/>
      <c r="F15" s="20"/>
      <c r="G15" s="40">
        <f t="shared" ref="G15" si="37">F15+G14</f>
        <v>0</v>
      </c>
      <c r="H15" s="18">
        <f t="shared" ref="H15:AB15" si="38">G15+H14</f>
        <v>5.76</v>
      </c>
      <c r="I15" s="18">
        <f t="shared" si="38"/>
        <v>40.319999999999993</v>
      </c>
      <c r="J15" s="18">
        <f t="shared" si="38"/>
        <v>247.67997458734609</v>
      </c>
      <c r="K15" s="18">
        <f t="shared" si="38"/>
        <v>1284.4789580770471</v>
      </c>
      <c r="L15" s="18">
        <f t="shared" si="38"/>
        <v>4913.2562767552809</v>
      </c>
      <c r="M15" s="18">
        <f t="shared" si="38"/>
        <v>15799.290685778469</v>
      </c>
      <c r="N15" s="18">
        <f t="shared" si="38"/>
        <v>37569.082790404136</v>
      </c>
      <c r="O15" s="18">
        <f t="shared" si="38"/>
        <v>59331.552012694716</v>
      </c>
      <c r="P15" s="18">
        <f t="shared" si="38"/>
        <v>78902.106019268162</v>
      </c>
      <c r="Q15" s="18">
        <f t="shared" si="38"/>
        <v>94538.768407868818</v>
      </c>
      <c r="R15" s="18">
        <f t="shared" si="38"/>
        <v>105466.04148118243</v>
      </c>
      <c r="S15" s="18">
        <f t="shared" si="38"/>
        <v>113099.7345493176</v>
      </c>
      <c r="T15" s="18">
        <f t="shared" si="38"/>
        <v>118431.31974648904</v>
      </c>
      <c r="U15" s="18">
        <f t="shared" si="38"/>
        <v>122154.44183921235</v>
      </c>
      <c r="V15" s="18">
        <f t="shared" si="38"/>
        <v>124754.05540733818</v>
      </c>
      <c r="W15" s="18">
        <f t="shared" si="38"/>
        <v>126569.05196974735</v>
      </c>
      <c r="X15" s="18">
        <f t="shared" si="38"/>
        <v>127836.17482648382</v>
      </c>
      <c r="Y15" s="18">
        <f t="shared" si="38"/>
        <v>128720.77051986296</v>
      </c>
      <c r="Z15" s="18">
        <f t="shared" si="38"/>
        <v>129338.30209973105</v>
      </c>
      <c r="AA15" s="18">
        <f t="shared" si="38"/>
        <v>129769.38949420713</v>
      </c>
      <c r="AB15" s="18">
        <f t="shared" si="38"/>
        <v>130070.31967894247</v>
      </c>
    </row>
    <row r="16" spans="1:28" x14ac:dyDescent="0.25">
      <c r="A16" s="12" t="s">
        <v>4</v>
      </c>
      <c r="B16" s="13" t="s">
        <v>69</v>
      </c>
      <c r="C16" s="2"/>
      <c r="D16" s="20"/>
      <c r="E16" s="35"/>
      <c r="F16" s="44">
        <v>6</v>
      </c>
      <c r="G16" s="45">
        <f>F16</f>
        <v>6</v>
      </c>
      <c r="H16" s="45">
        <f t="shared" ref="H16" si="39">G16</f>
        <v>6</v>
      </c>
      <c r="I16" s="45">
        <v>5</v>
      </c>
      <c r="J16" s="45">
        <v>3.5</v>
      </c>
      <c r="K16" s="45">
        <v>3</v>
      </c>
      <c r="L16" s="45">
        <v>2</v>
      </c>
      <c r="M16" s="45">
        <v>1</v>
      </c>
      <c r="N16" s="45">
        <v>0.9</v>
      </c>
      <c r="O16" s="45">
        <v>0.8</v>
      </c>
      <c r="P16" s="45">
        <v>0.7</v>
      </c>
      <c r="Q16" s="45">
        <f t="shared" ref="P16:Q16" si="40">P16</f>
        <v>0.7</v>
      </c>
      <c r="R16" s="45">
        <f t="shared" ref="R16" si="41">Q16</f>
        <v>0.7</v>
      </c>
      <c r="S16" s="45">
        <f t="shared" ref="S16" si="42">R16</f>
        <v>0.7</v>
      </c>
      <c r="T16" s="45">
        <f t="shared" ref="T16" si="43">S16</f>
        <v>0.7</v>
      </c>
      <c r="U16" s="45">
        <f t="shared" ref="U16" si="44">T16</f>
        <v>0.7</v>
      </c>
      <c r="V16" s="45">
        <f t="shared" ref="V16" si="45">U16</f>
        <v>0.7</v>
      </c>
      <c r="W16" s="45">
        <f t="shared" ref="W16" si="46">V16</f>
        <v>0.7</v>
      </c>
      <c r="X16" s="45">
        <f t="shared" ref="X16" si="47">W16</f>
        <v>0.7</v>
      </c>
      <c r="Y16" s="45">
        <f t="shared" ref="Y16" si="48">X16</f>
        <v>0.7</v>
      </c>
      <c r="Z16" s="45">
        <f t="shared" ref="Z16" si="49">Y16</f>
        <v>0.7</v>
      </c>
      <c r="AA16" s="45">
        <f t="shared" ref="AA16" si="50">Z16</f>
        <v>0.7</v>
      </c>
      <c r="AB16" s="45">
        <f t="shared" ref="AB16" si="51">AA16</f>
        <v>0.7</v>
      </c>
    </row>
    <row r="17" spans="1:13" x14ac:dyDescent="0.25">
      <c r="A17" s="14" t="s">
        <v>79</v>
      </c>
      <c r="B17" s="42" t="s">
        <v>81</v>
      </c>
      <c r="F17" s="43">
        <f>POWER(F16,1/7)</f>
        <v>1.2917083420907465</v>
      </c>
    </row>
    <row r="18" spans="1:13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80</v>
      </c>
      <c r="D47" s="25">
        <f t="shared" ref="D47:G47" si="52">E47-7</f>
        <v>43859</v>
      </c>
      <c r="E47" s="25">
        <f t="shared" si="52"/>
        <v>43866</v>
      </c>
      <c r="F47" s="25">
        <f t="shared" si="52"/>
        <v>43873</v>
      </c>
      <c r="G47" s="25">
        <f t="shared" si="52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53">J47+7</f>
        <v>43908</v>
      </c>
      <c r="L47" s="25">
        <f t="shared" si="53"/>
        <v>43915</v>
      </c>
      <c r="M47" s="25">
        <f t="shared" si="53"/>
        <v>43922</v>
      </c>
      <c r="N47" s="25">
        <f t="shared" si="53"/>
        <v>43929</v>
      </c>
      <c r="O47" s="25">
        <f t="shared" si="53"/>
        <v>43936</v>
      </c>
      <c r="P47" s="25">
        <f t="shared" si="53"/>
        <v>43943</v>
      </c>
      <c r="Q47" s="25">
        <f t="shared" si="53"/>
        <v>43950</v>
      </c>
      <c r="R47" s="25">
        <f t="shared" si="53"/>
        <v>43957</v>
      </c>
      <c r="S47" s="25">
        <f t="shared" si="53"/>
        <v>43964</v>
      </c>
      <c r="T47" s="25">
        <f t="shared" si="53"/>
        <v>43971</v>
      </c>
      <c r="U47" s="25">
        <f t="shared" si="53"/>
        <v>43978</v>
      </c>
      <c r="V47" s="25">
        <f t="shared" si="53"/>
        <v>43985</v>
      </c>
      <c r="W47" s="25">
        <f t="shared" si="53"/>
        <v>43992</v>
      </c>
      <c r="X47" s="25">
        <f t="shared" si="53"/>
        <v>43999</v>
      </c>
      <c r="Y47" s="25">
        <f t="shared" si="53"/>
        <v>44006</v>
      </c>
      <c r="Z47" s="25">
        <f t="shared" si="53"/>
        <v>44013</v>
      </c>
      <c r="AA47" s="25">
        <f t="shared" si="53"/>
        <v>44020</v>
      </c>
      <c r="AB47" s="25">
        <f t="shared" si="53"/>
        <v>44027</v>
      </c>
    </row>
    <row r="48" spans="1:28" x14ac:dyDescent="0.25">
      <c r="A48" s="29"/>
      <c r="B48" s="30" t="s">
        <v>71</v>
      </c>
      <c r="D48" s="15" t="str">
        <f t="shared" ref="D48:AB48" si="54">D4</f>
        <v>W 1</v>
      </c>
      <c r="E48" s="15" t="str">
        <f t="shared" si="54"/>
        <v>W 2</v>
      </c>
      <c r="F48" s="15" t="str">
        <f t="shared" si="54"/>
        <v>W 3</v>
      </c>
      <c r="G48" s="27" t="str">
        <f t="shared" si="54"/>
        <v>W 3</v>
      </c>
      <c r="H48" s="27" t="str">
        <f t="shared" si="54"/>
        <v>W 5</v>
      </c>
      <c r="I48" s="27" t="str">
        <f t="shared" si="54"/>
        <v>W 6</v>
      </c>
      <c r="J48" s="27" t="str">
        <f t="shared" si="54"/>
        <v>W 7</v>
      </c>
      <c r="K48" s="27" t="str">
        <f t="shared" si="54"/>
        <v>W 8</v>
      </c>
      <c r="L48" s="27" t="str">
        <f t="shared" si="54"/>
        <v>W 9</v>
      </c>
      <c r="M48" s="27" t="str">
        <f t="shared" si="54"/>
        <v>W 10</v>
      </c>
      <c r="N48" s="27" t="str">
        <f t="shared" si="54"/>
        <v>W 11</v>
      </c>
      <c r="O48" s="27" t="str">
        <f t="shared" si="54"/>
        <v>W 12</v>
      </c>
      <c r="P48" s="15" t="str">
        <f t="shared" si="54"/>
        <v>W 13</v>
      </c>
      <c r="Q48" s="15" t="str">
        <f t="shared" si="54"/>
        <v>W 14</v>
      </c>
      <c r="R48" s="15" t="str">
        <f t="shared" si="54"/>
        <v>W 15</v>
      </c>
      <c r="S48" s="15" t="str">
        <f t="shared" si="54"/>
        <v>W 16</v>
      </c>
      <c r="T48" s="15" t="str">
        <f t="shared" si="54"/>
        <v>W 17</v>
      </c>
      <c r="U48" s="15" t="str">
        <f t="shared" si="54"/>
        <v>W 18</v>
      </c>
      <c r="V48" s="15" t="str">
        <f t="shared" si="54"/>
        <v>W 19</v>
      </c>
      <c r="W48" s="15" t="str">
        <f t="shared" si="54"/>
        <v>W 20</v>
      </c>
      <c r="X48" s="15" t="str">
        <f t="shared" si="54"/>
        <v>W 21</v>
      </c>
      <c r="Y48" s="15" t="str">
        <f t="shared" si="54"/>
        <v>W 22</v>
      </c>
      <c r="Z48" s="15" t="str">
        <f t="shared" si="54"/>
        <v>W 23</v>
      </c>
      <c r="AA48" s="15" t="str">
        <f t="shared" si="54"/>
        <v>W 24</v>
      </c>
      <c r="AB48" s="15" t="str">
        <f t="shared" si="54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/>
      <c r="I49" s="5">
        <v>200</v>
      </c>
      <c r="J49" s="5">
        <v>1772</v>
      </c>
      <c r="K49" s="5">
        <v>7718</v>
      </c>
      <c r="L49" s="5">
        <v>22290</v>
      </c>
      <c r="M49" s="5">
        <v>52116</v>
      </c>
      <c r="N49" s="5">
        <v>78155</v>
      </c>
      <c r="O49" s="5">
        <v>103561</v>
      </c>
      <c r="P49" s="5">
        <v>117312</v>
      </c>
      <c r="Q49" s="5">
        <v>126835</v>
      </c>
      <c r="R49" s="5">
        <v>132967</v>
      </c>
      <c r="S49" s="20">
        <v>140227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>
        <f t="shared" ref="D50:I50" si="55">D49-C49</f>
        <v>0</v>
      </c>
      <c r="E50" s="5">
        <f t="shared" si="55"/>
        <v>0</v>
      </c>
      <c r="F50" s="5">
        <f t="shared" si="55"/>
        <v>0</v>
      </c>
      <c r="G50" s="5">
        <f t="shared" si="55"/>
        <v>0</v>
      </c>
      <c r="H50" s="5">
        <f t="shared" si="55"/>
        <v>0</v>
      </c>
      <c r="I50" s="5">
        <f t="shared" si="55"/>
        <v>200</v>
      </c>
      <c r="J50" s="5">
        <f>J49-I49</f>
        <v>1572</v>
      </c>
      <c r="K50" s="5">
        <f t="shared" ref="K50:P50" si="56">K49-J49</f>
        <v>5946</v>
      </c>
      <c r="L50" s="5">
        <f t="shared" si="56"/>
        <v>14572</v>
      </c>
      <c r="M50" s="5">
        <f t="shared" si="56"/>
        <v>29826</v>
      </c>
      <c r="N50" s="5">
        <f t="shared" si="56"/>
        <v>26039</v>
      </c>
      <c r="O50" s="5">
        <f t="shared" si="56"/>
        <v>25406</v>
      </c>
      <c r="P50" s="5">
        <f t="shared" si="56"/>
        <v>13751</v>
      </c>
      <c r="Q50" s="5">
        <f t="shared" ref="Q50" si="57">Q49-P49</f>
        <v>9523</v>
      </c>
      <c r="R50" s="5">
        <f t="shared" ref="R50:S50" si="58">R49-Q49</f>
        <v>6132</v>
      </c>
      <c r="S50" s="20">
        <f t="shared" si="58"/>
        <v>7260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>
        <v>0</v>
      </c>
      <c r="G51" s="5">
        <v>0</v>
      </c>
      <c r="H51" s="5">
        <v>0</v>
      </c>
      <c r="I51" s="5">
        <v>3</v>
      </c>
      <c r="J51" s="5">
        <v>32</v>
      </c>
      <c r="K51" s="5">
        <v>174</v>
      </c>
      <c r="L51" s="5">
        <v>1099</v>
      </c>
      <c r="M51" s="5">
        <v>3522</v>
      </c>
      <c r="N51" s="5">
        <v>10327</v>
      </c>
      <c r="O51" s="5">
        <v>15718</v>
      </c>
      <c r="P51" s="5">
        <v>20795</v>
      </c>
      <c r="Q51" s="5">
        <v>23659</v>
      </c>
      <c r="R51" s="5">
        <v>25531</v>
      </c>
      <c r="S51" s="20">
        <v>26991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>
        <f t="shared" ref="D52:I52" si="59">D51-C51</f>
        <v>0</v>
      </c>
      <c r="E52" s="5">
        <f t="shared" si="59"/>
        <v>0</v>
      </c>
      <c r="F52" s="5">
        <f t="shared" si="59"/>
        <v>0</v>
      </c>
      <c r="G52" s="5">
        <f t="shared" si="59"/>
        <v>0</v>
      </c>
      <c r="H52" s="5">
        <f t="shared" si="59"/>
        <v>0</v>
      </c>
      <c r="I52" s="5">
        <f t="shared" si="59"/>
        <v>3</v>
      </c>
      <c r="J52" s="5">
        <f>J51-I51</f>
        <v>29</v>
      </c>
      <c r="K52" s="5">
        <f t="shared" ref="K52:P52" si="60">K51-J51</f>
        <v>142</v>
      </c>
      <c r="L52" s="5">
        <f t="shared" si="60"/>
        <v>925</v>
      </c>
      <c r="M52" s="5">
        <f t="shared" si="60"/>
        <v>2423</v>
      </c>
      <c r="N52" s="5">
        <f t="shared" si="60"/>
        <v>6805</v>
      </c>
      <c r="O52" s="5">
        <f t="shared" si="60"/>
        <v>5391</v>
      </c>
      <c r="P52" s="5">
        <f t="shared" si="60"/>
        <v>5077</v>
      </c>
      <c r="Q52" s="5">
        <f t="shared" ref="Q52" si="61">Q51-P51</f>
        <v>2864</v>
      </c>
      <c r="R52" s="5">
        <f t="shared" ref="R52:S52" si="62">R51-Q51</f>
        <v>1872</v>
      </c>
      <c r="S52" s="5">
        <f t="shared" si="62"/>
        <v>1460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780/4050</f>
        <v>0.19259259259259259</v>
      </c>
      <c r="M54" s="63"/>
      <c r="N54" s="63"/>
      <c r="O54" s="63">
        <f>O52/O50</f>
        <v>0.21219396992836337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BDE1-21D5-4C35-A798-45A89027AF04}">
  <dimension ref="A1:AB55"/>
  <sheetViews>
    <sheetView topLeftCell="D1" workbookViewId="0">
      <selection activeCell="T54" sqref="T54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F5+F7+F13+F15</f>
        <v>60000000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60000000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60000000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:E5" si="0">IF(Ges_Bev-D15-D6-D13&lt;0,0,Ges_Bev-D15-D6-D13)</f>
        <v>60000000</v>
      </c>
      <c r="E5" s="17">
        <f t="shared" si="0"/>
        <v>59999997</v>
      </c>
      <c r="F5" s="33">
        <f t="shared" ref="F5:AB5" si="1">IF(Ges_Bev-F15-F13-F7&lt;0,0,Ges_Bev-F15-F13-F7)</f>
        <v>59999985</v>
      </c>
      <c r="G5" s="33">
        <f t="shared" si="1"/>
        <v>59999910</v>
      </c>
      <c r="H5" s="33">
        <f t="shared" si="1"/>
        <v>59999535.000078753</v>
      </c>
      <c r="I5" s="33">
        <f t="shared" si="1"/>
        <v>59997660.00283502</v>
      </c>
      <c r="J5" s="33">
        <f t="shared" si="1"/>
        <v>59988285.077649474</v>
      </c>
      <c r="K5" s="33">
        <f t="shared" si="1"/>
        <v>59964848.532615855</v>
      </c>
      <c r="L5" s="33">
        <f t="shared" si="1"/>
        <v>59929699.4832021</v>
      </c>
      <c r="M5" s="33">
        <f t="shared" si="1"/>
        <v>59894567.743120283</v>
      </c>
      <c r="N5" s="33">
        <f t="shared" si="1"/>
        <v>59866490.033983871</v>
      </c>
      <c r="O5" s="33">
        <f t="shared" si="1"/>
        <v>59844061.046848394</v>
      </c>
      <c r="P5" s="33">
        <f t="shared" si="1"/>
        <v>59826151.419960693</v>
      </c>
      <c r="Q5" s="33">
        <f t="shared" si="1"/>
        <v>59811855.020265229</v>
      </c>
      <c r="R5" s="33">
        <f t="shared" si="1"/>
        <v>59800445.756638639</v>
      </c>
      <c r="S5" s="33">
        <f t="shared" si="1"/>
        <v>59791342.404254384</v>
      </c>
      <c r="T5" s="33">
        <f t="shared" si="1"/>
        <v>59784080.082331583</v>
      </c>
      <c r="U5" s="33">
        <f t="shared" si="1"/>
        <v>59778287.20809152</v>
      </c>
      <c r="V5" s="33">
        <f t="shared" si="1"/>
        <v>59773666.927050084</v>
      </c>
      <c r="W5" s="33">
        <f t="shared" si="1"/>
        <v>59769982.182893351</v>
      </c>
      <c r="X5" s="33">
        <f t="shared" si="1"/>
        <v>59767043.734353311</v>
      </c>
      <c r="Y5" s="33">
        <f t="shared" si="1"/>
        <v>59764700.550568469</v>
      </c>
      <c r="Z5" s="33">
        <f t="shared" si="1"/>
        <v>59762832.121204555</v>
      </c>
      <c r="AA5" s="33">
        <f t="shared" si="1"/>
        <v>59761342.304931007</v>
      </c>
      <c r="AB5" s="33">
        <f t="shared" si="1"/>
        <v>59760154.411884502</v>
      </c>
    </row>
    <row r="6" spans="1:28" x14ac:dyDescent="0.25">
      <c r="A6" s="6" t="s">
        <v>6</v>
      </c>
      <c r="B6" s="7"/>
      <c r="C6" s="2"/>
      <c r="D6" s="17"/>
      <c r="E6" s="17">
        <f>D6+E7</f>
        <v>3</v>
      </c>
      <c r="F6" s="40">
        <f t="shared" ref="F6:G6" si="2">E6+F7</f>
        <v>18</v>
      </c>
      <c r="G6" s="18">
        <f t="shared" si="2"/>
        <v>93</v>
      </c>
      <c r="H6" s="18">
        <f t="shared" ref="H6" si="3">G6+H7</f>
        <v>467.99992124989842</v>
      </c>
      <c r="I6" s="18">
        <f t="shared" ref="I6" si="4">H6+I7</f>
        <v>2342.9971649845538</v>
      </c>
      <c r="J6" s="18">
        <f t="shared" ref="J6" si="5">I6+J7</f>
        <v>11717.922350524921</v>
      </c>
      <c r="K6" s="18">
        <f t="shared" ref="K6" si="6">J6+K7</f>
        <v>35154.467384153359</v>
      </c>
      <c r="L6" s="18">
        <f t="shared" ref="L6" si="7">K6+L7</f>
        <v>70303.516797904129</v>
      </c>
      <c r="M6" s="18">
        <f t="shared" ref="M6" si="8">L6+M7</f>
        <v>105435.25687971967</v>
      </c>
      <c r="N6" s="18">
        <f t="shared" ref="N6" si="9">M6+N7</f>
        <v>133512.9660161316</v>
      </c>
      <c r="O6" s="18">
        <f t="shared" ref="O6" si="10">N6+O7</f>
        <v>155941.95315159846</v>
      </c>
      <c r="P6" s="18">
        <f t="shared" ref="P6" si="11">O6+P7</f>
        <v>173851.58003930666</v>
      </c>
      <c r="Q6" s="18">
        <f t="shared" ref="Q6" si="12">P6+Q7</f>
        <v>188147.97973477305</v>
      </c>
      <c r="R6" s="18">
        <f t="shared" ref="R6" si="13">Q6+R7</f>
        <v>199557.24336136572</v>
      </c>
      <c r="S6" s="18">
        <f t="shared" ref="S6" si="14">R6+S7</f>
        <v>208660.59574562259</v>
      </c>
      <c r="T6" s="18">
        <f t="shared" ref="T6" si="15">S6+T7</f>
        <v>215922.9176684152</v>
      </c>
      <c r="U6" s="18">
        <f t="shared" ref="U6" si="16">T6+U7</f>
        <v>221715.79190848416</v>
      </c>
      <c r="V6" s="18">
        <f t="shared" ref="V6" si="17">U6+V7</f>
        <v>226336.07294991607</v>
      </c>
      <c r="W6" s="18">
        <f t="shared" ref="W6" si="18">V6+W7</f>
        <v>230020.81710664631</v>
      </c>
      <c r="X6" s="18">
        <f t="shared" ref="X6" si="19">W6+X7</f>
        <v>232959.26564668232</v>
      </c>
      <c r="Y6" s="18">
        <f t="shared" ref="Y6" si="20">X6+Y7</f>
        <v>235302.44943152965</v>
      </c>
      <c r="Z6" s="18">
        <f t="shared" ref="Z6" si="21">Y6+Z7</f>
        <v>237170.87879544339</v>
      </c>
      <c r="AA6" s="18">
        <f t="shared" ref="AA6" si="22">Z6+AA7</f>
        <v>238660.69506899381</v>
      </c>
      <c r="AB6" s="18">
        <f t="shared" ref="AB6" si="23">AA6+AB7</f>
        <v>239848.58811549924</v>
      </c>
    </row>
    <row r="7" spans="1:28" x14ac:dyDescent="0.25">
      <c r="A7" s="6" t="s">
        <v>62</v>
      </c>
      <c r="B7" s="7"/>
      <c r="C7" s="2"/>
      <c r="D7" s="17"/>
      <c r="E7" s="41">
        <v>3</v>
      </c>
      <c r="F7" s="40">
        <f t="shared" ref="F7:G7" si="24">IF((E7*E16*E5/(E5+E15))&gt;E5,E5,(E7*E16*E5/(E5+E15)))</f>
        <v>15</v>
      </c>
      <c r="G7" s="18">
        <f t="shared" si="24"/>
        <v>75</v>
      </c>
      <c r="H7" s="18">
        <f t="shared" ref="H7:AB7" si="25">IF((G7*G16*G5/(G5+G15))&gt;G5,G5,(G7*G16*G5/(G5+G15)))</f>
        <v>374.99992124989842</v>
      </c>
      <c r="I7" s="18">
        <f t="shared" si="25"/>
        <v>1874.9972437346555</v>
      </c>
      <c r="J7" s="18">
        <f t="shared" si="25"/>
        <v>9374.9251855403672</v>
      </c>
      <c r="K7" s="18">
        <f t="shared" si="25"/>
        <v>23436.545033628438</v>
      </c>
      <c r="L7" s="18">
        <f t="shared" si="25"/>
        <v>35149.04941375077</v>
      </c>
      <c r="M7" s="18">
        <f t="shared" si="25"/>
        <v>35131.740081815551</v>
      </c>
      <c r="N7" s="18">
        <f t="shared" si="25"/>
        <v>28077.709136411937</v>
      </c>
      <c r="O7" s="18">
        <f t="shared" si="25"/>
        <v>22428.987135466858</v>
      </c>
      <c r="P7" s="18">
        <f t="shared" si="25"/>
        <v>17909.626887708211</v>
      </c>
      <c r="Q7" s="18">
        <f t="shared" si="25"/>
        <v>14296.399695466394</v>
      </c>
      <c r="R7" s="18">
        <f t="shared" si="25"/>
        <v>11409.263626592683</v>
      </c>
      <c r="S7" s="18">
        <f t="shared" si="25"/>
        <v>9103.3523842568538</v>
      </c>
      <c r="T7" s="18">
        <f t="shared" si="25"/>
        <v>7262.3219227926111</v>
      </c>
      <c r="U7" s="18">
        <f t="shared" si="25"/>
        <v>5792.8742400689425</v>
      </c>
      <c r="V7" s="18">
        <f t="shared" si="25"/>
        <v>4620.2810414319183</v>
      </c>
      <c r="W7" s="18">
        <f t="shared" si="25"/>
        <v>3684.7441567302576</v>
      </c>
      <c r="X7" s="18">
        <f t="shared" si="25"/>
        <v>2938.448540036025</v>
      </c>
      <c r="Y7" s="18">
        <f t="shared" si="25"/>
        <v>2343.183784847311</v>
      </c>
      <c r="Z7" s="18">
        <f t="shared" si="25"/>
        <v>1868.4293639137522</v>
      </c>
      <c r="AA7" s="18">
        <f t="shared" si="25"/>
        <v>1489.8162735504152</v>
      </c>
      <c r="AB7" s="18">
        <f t="shared" si="25"/>
        <v>1187.8930465054414</v>
      </c>
    </row>
    <row r="8" spans="1:28" x14ac:dyDescent="0.25">
      <c r="A8" s="8" t="s">
        <v>1</v>
      </c>
      <c r="B8" s="9">
        <f>1-mittlere_F-schwere_F</f>
        <v>0.74</v>
      </c>
      <c r="C8" s="2"/>
      <c r="D8" s="18"/>
      <c r="E8" s="18"/>
      <c r="F8" s="40">
        <f t="shared" ref="F8" si="26">F$7*leichte_F</f>
        <v>11.1</v>
      </c>
      <c r="G8" s="18">
        <f t="shared" ref="G8:AB8" si="27">G$7*leichte_F</f>
        <v>55.5</v>
      </c>
      <c r="H8" s="18">
        <f t="shared" si="27"/>
        <v>277.49994172492484</v>
      </c>
      <c r="I8" s="18">
        <f t="shared" si="27"/>
        <v>1387.497960363645</v>
      </c>
      <c r="J8" s="18">
        <f t="shared" si="27"/>
        <v>6937.4446372998718</v>
      </c>
      <c r="K8" s="18">
        <f t="shared" si="27"/>
        <v>17343.043324885042</v>
      </c>
      <c r="L8" s="18">
        <f t="shared" si="27"/>
        <v>26010.29656617557</v>
      </c>
      <c r="M8" s="18">
        <f t="shared" si="27"/>
        <v>25997.487660543509</v>
      </c>
      <c r="N8" s="18">
        <f t="shared" si="27"/>
        <v>20777.504760944834</v>
      </c>
      <c r="O8" s="18">
        <f t="shared" si="27"/>
        <v>16597.450480245476</v>
      </c>
      <c r="P8" s="18">
        <f t="shared" si="27"/>
        <v>13253.123896904077</v>
      </c>
      <c r="Q8" s="18">
        <f t="shared" si="27"/>
        <v>10579.335774645131</v>
      </c>
      <c r="R8" s="18">
        <f t="shared" si="27"/>
        <v>8442.8550836785853</v>
      </c>
      <c r="S8" s="18">
        <f t="shared" si="27"/>
        <v>6736.4807643500717</v>
      </c>
      <c r="T8" s="18">
        <f t="shared" si="27"/>
        <v>5374.1182228665321</v>
      </c>
      <c r="U8" s="18">
        <f t="shared" si="27"/>
        <v>4286.7269376510176</v>
      </c>
      <c r="V8" s="18">
        <f t="shared" si="27"/>
        <v>3419.0079706596193</v>
      </c>
      <c r="W8" s="18">
        <f t="shared" si="27"/>
        <v>2726.7106759803905</v>
      </c>
      <c r="X8" s="18">
        <f t="shared" si="27"/>
        <v>2174.4519196266583</v>
      </c>
      <c r="Y8" s="18">
        <f t="shared" si="27"/>
        <v>1733.9560007870102</v>
      </c>
      <c r="Z8" s="18">
        <f t="shared" si="27"/>
        <v>1382.6377292961765</v>
      </c>
      <c r="AA8" s="18">
        <f t="shared" si="27"/>
        <v>1102.4640424273073</v>
      </c>
      <c r="AB8" s="18">
        <f t="shared" si="27"/>
        <v>879.04085441402663</v>
      </c>
    </row>
    <row r="9" spans="1:28" x14ac:dyDescent="0.25">
      <c r="A9" s="8" t="s">
        <v>2</v>
      </c>
      <c r="B9" s="10">
        <v>0.1</v>
      </c>
      <c r="C9" s="2"/>
      <c r="D9" s="18"/>
      <c r="E9" s="18"/>
      <c r="F9" s="40">
        <f t="shared" ref="F9" si="28">F$7*mittlere_F</f>
        <v>1.5</v>
      </c>
      <c r="G9" s="18">
        <f t="shared" ref="G9:AB9" si="29">G$7*mittlere_F</f>
        <v>7.5</v>
      </c>
      <c r="H9" s="18">
        <f t="shared" si="29"/>
        <v>37.499992124989845</v>
      </c>
      <c r="I9" s="18">
        <f t="shared" si="29"/>
        <v>187.49972437346557</v>
      </c>
      <c r="J9" s="18">
        <f t="shared" si="29"/>
        <v>937.49251855403679</v>
      </c>
      <c r="K9" s="18">
        <f t="shared" si="29"/>
        <v>2343.654503362844</v>
      </c>
      <c r="L9" s="18">
        <f t="shared" si="29"/>
        <v>3514.9049413750772</v>
      </c>
      <c r="M9" s="18">
        <f t="shared" si="29"/>
        <v>3513.1740081815551</v>
      </c>
      <c r="N9" s="18">
        <f t="shared" si="29"/>
        <v>2807.7709136411941</v>
      </c>
      <c r="O9" s="18">
        <f t="shared" si="29"/>
        <v>2242.8987135466859</v>
      </c>
      <c r="P9" s="18">
        <f t="shared" si="29"/>
        <v>1790.9626887708212</v>
      </c>
      <c r="Q9" s="18">
        <f t="shared" si="29"/>
        <v>1429.6399695466396</v>
      </c>
      <c r="R9" s="18">
        <f t="shared" si="29"/>
        <v>1140.9263626592683</v>
      </c>
      <c r="S9" s="18">
        <f t="shared" si="29"/>
        <v>910.33523842568547</v>
      </c>
      <c r="T9" s="18">
        <f t="shared" si="29"/>
        <v>726.2321922792612</v>
      </c>
      <c r="U9" s="18">
        <f t="shared" si="29"/>
        <v>579.2874240068943</v>
      </c>
      <c r="V9" s="18">
        <f t="shared" si="29"/>
        <v>462.02810414319185</v>
      </c>
      <c r="W9" s="18">
        <f t="shared" si="29"/>
        <v>368.47441567302576</v>
      </c>
      <c r="X9" s="18">
        <f t="shared" si="29"/>
        <v>293.84485400360251</v>
      </c>
      <c r="Y9" s="18">
        <f t="shared" si="29"/>
        <v>234.31837848473111</v>
      </c>
      <c r="Z9" s="18">
        <f t="shared" si="29"/>
        <v>186.84293639137525</v>
      </c>
      <c r="AA9" s="18">
        <f t="shared" si="29"/>
        <v>148.98162735504152</v>
      </c>
      <c r="AB9" s="18">
        <f t="shared" si="29"/>
        <v>118.78930465054414</v>
      </c>
    </row>
    <row r="10" spans="1:28" x14ac:dyDescent="0.25">
      <c r="A10" s="8" t="s">
        <v>3</v>
      </c>
      <c r="B10" s="10">
        <v>0.16</v>
      </c>
      <c r="C10" s="2"/>
      <c r="D10" s="18"/>
      <c r="E10" s="18"/>
      <c r="F10" s="40">
        <f t="shared" ref="F10" si="30">F$7*schwere_F</f>
        <v>2.4</v>
      </c>
      <c r="G10" s="18">
        <f t="shared" ref="G10:AB10" si="31">G$7*schwere_F</f>
        <v>12</v>
      </c>
      <c r="H10" s="18">
        <f t="shared" si="31"/>
        <v>59.999987399983752</v>
      </c>
      <c r="I10" s="18">
        <f t="shared" si="31"/>
        <v>299.99955899754491</v>
      </c>
      <c r="J10" s="18">
        <f t="shared" si="31"/>
        <v>1499.9880296864587</v>
      </c>
      <c r="K10" s="18">
        <f t="shared" si="31"/>
        <v>3749.8472053805499</v>
      </c>
      <c r="L10" s="18">
        <f t="shared" si="31"/>
        <v>5623.8479062001234</v>
      </c>
      <c r="M10" s="18">
        <f t="shared" si="31"/>
        <v>5621.0784130904885</v>
      </c>
      <c r="N10" s="18">
        <f t="shared" si="31"/>
        <v>4492.4334618259099</v>
      </c>
      <c r="O10" s="18">
        <f t="shared" si="31"/>
        <v>3588.6379416746972</v>
      </c>
      <c r="P10" s="18">
        <f t="shared" si="31"/>
        <v>2865.5403020333138</v>
      </c>
      <c r="Q10" s="18">
        <f t="shared" si="31"/>
        <v>2287.4239512746231</v>
      </c>
      <c r="R10" s="18">
        <f t="shared" si="31"/>
        <v>1825.4821802548292</v>
      </c>
      <c r="S10" s="18">
        <f t="shared" si="31"/>
        <v>1456.5363814810967</v>
      </c>
      <c r="T10" s="18">
        <f t="shared" si="31"/>
        <v>1161.9715076468178</v>
      </c>
      <c r="U10" s="18">
        <f t="shared" si="31"/>
        <v>926.85987841103088</v>
      </c>
      <c r="V10" s="18">
        <f t="shared" si="31"/>
        <v>739.2449666291069</v>
      </c>
      <c r="W10" s="18">
        <f t="shared" si="31"/>
        <v>589.55906507684119</v>
      </c>
      <c r="X10" s="18">
        <f t="shared" si="31"/>
        <v>470.15176640576402</v>
      </c>
      <c r="Y10" s="18">
        <f t="shared" si="31"/>
        <v>374.90940557556979</v>
      </c>
      <c r="Z10" s="18">
        <f t="shared" si="31"/>
        <v>298.94869822620035</v>
      </c>
      <c r="AA10" s="18">
        <f t="shared" si="31"/>
        <v>238.37060376806645</v>
      </c>
      <c r="AB10" s="18">
        <f t="shared" si="31"/>
        <v>190.06288744087061</v>
      </c>
    </row>
    <row r="11" spans="1:28" x14ac:dyDescent="0.25">
      <c r="A11" s="8" t="s">
        <v>64</v>
      </c>
      <c r="B11" s="11" t="s">
        <v>65</v>
      </c>
      <c r="C11" s="2"/>
      <c r="D11" s="18"/>
      <c r="E11" s="31">
        <v>0</v>
      </c>
      <c r="F11" s="19">
        <f t="shared" ref="F11" si="32">E11</f>
        <v>0</v>
      </c>
      <c r="G11" s="19">
        <f t="shared" ref="G11" si="33">F11</f>
        <v>0</v>
      </c>
      <c r="H11" s="19">
        <f t="shared" ref="H11" si="34">G11</f>
        <v>0</v>
      </c>
      <c r="I11" s="19">
        <f t="shared" ref="I11" si="35">H11</f>
        <v>0</v>
      </c>
      <c r="J11" s="19">
        <f t="shared" ref="J11" si="36">I11</f>
        <v>0</v>
      </c>
      <c r="K11" s="19">
        <f t="shared" ref="K11" si="37">J11</f>
        <v>0</v>
      </c>
      <c r="L11" s="19">
        <f t="shared" ref="L11" si="38">K11</f>
        <v>0</v>
      </c>
      <c r="M11" s="19">
        <f t="shared" ref="M11" si="39">L11</f>
        <v>0</v>
      </c>
      <c r="N11" s="19">
        <f t="shared" ref="N11" si="40">M11</f>
        <v>0</v>
      </c>
      <c r="O11" s="19">
        <f t="shared" ref="O11" si="41">N11</f>
        <v>0</v>
      </c>
      <c r="P11" s="19">
        <f t="shared" ref="P11" si="42">O11</f>
        <v>0</v>
      </c>
      <c r="Q11" s="19">
        <f t="shared" ref="Q11" si="43">P11</f>
        <v>0</v>
      </c>
      <c r="R11" s="19">
        <f t="shared" ref="R11" si="44">Q11</f>
        <v>0</v>
      </c>
      <c r="S11" s="19">
        <f t="shared" ref="S11" si="45">R11</f>
        <v>0</v>
      </c>
      <c r="T11" s="19">
        <f t="shared" ref="T11" si="46">S11</f>
        <v>0</v>
      </c>
      <c r="U11" s="19">
        <f t="shared" ref="U11" si="47">T11</f>
        <v>0</v>
      </c>
      <c r="V11" s="19">
        <f t="shared" ref="V11" si="48">U11</f>
        <v>0</v>
      </c>
      <c r="W11" s="19">
        <f t="shared" ref="W11" si="49">V11</f>
        <v>0</v>
      </c>
      <c r="X11" s="19">
        <f t="shared" ref="X11" si="50">W11</f>
        <v>0</v>
      </c>
      <c r="Y11" s="19">
        <f t="shared" ref="Y11" si="51">X11</f>
        <v>0</v>
      </c>
      <c r="Z11" s="19">
        <f t="shared" ref="Z11" si="52">Y11</f>
        <v>0</v>
      </c>
      <c r="AA11" s="19">
        <f t="shared" ref="AA11" si="53">Z11</f>
        <v>0</v>
      </c>
      <c r="AB11" s="19">
        <f t="shared" ref="AB11" si="54">AA11</f>
        <v>0</v>
      </c>
    </row>
    <row r="12" spans="1:28" x14ac:dyDescent="0.25">
      <c r="A12" s="6" t="s">
        <v>7</v>
      </c>
      <c r="B12" s="38"/>
      <c r="C12" s="2"/>
      <c r="D12" s="18"/>
      <c r="E12" s="18"/>
      <c r="F12" s="39">
        <f>E10*(1-E11)</f>
        <v>0</v>
      </c>
      <c r="G12" s="33">
        <f>F10*(1-F11)</f>
        <v>2.4</v>
      </c>
      <c r="H12" s="33">
        <f t="shared" ref="H12:AB12" si="55">G10*(1-G11)</f>
        <v>12</v>
      </c>
      <c r="I12" s="33">
        <f t="shared" si="55"/>
        <v>59.999987399983752</v>
      </c>
      <c r="J12" s="33">
        <f t="shared" si="55"/>
        <v>299.99955899754491</v>
      </c>
      <c r="K12" s="33">
        <f t="shared" si="55"/>
        <v>1499.9880296864587</v>
      </c>
      <c r="L12" s="33">
        <f t="shared" si="55"/>
        <v>3749.8472053805499</v>
      </c>
      <c r="M12" s="33">
        <f t="shared" si="55"/>
        <v>5623.8479062001234</v>
      </c>
      <c r="N12" s="33">
        <f t="shared" si="55"/>
        <v>5621.0784130904885</v>
      </c>
      <c r="O12" s="33">
        <f t="shared" si="55"/>
        <v>4492.4334618259099</v>
      </c>
      <c r="P12" s="33">
        <f t="shared" si="55"/>
        <v>3588.6379416746972</v>
      </c>
      <c r="Q12" s="33">
        <f t="shared" si="55"/>
        <v>2865.5403020333138</v>
      </c>
      <c r="R12" s="33">
        <f t="shared" si="55"/>
        <v>2287.4239512746231</v>
      </c>
      <c r="S12" s="33">
        <f t="shared" si="55"/>
        <v>1825.4821802548292</v>
      </c>
      <c r="T12" s="33">
        <f t="shared" si="55"/>
        <v>1456.5363814810967</v>
      </c>
      <c r="U12" s="33">
        <f t="shared" si="55"/>
        <v>1161.9715076468178</v>
      </c>
      <c r="V12" s="33">
        <f t="shared" si="55"/>
        <v>926.85987841103088</v>
      </c>
      <c r="W12" s="33">
        <f t="shared" si="55"/>
        <v>739.2449666291069</v>
      </c>
      <c r="X12" s="33">
        <f t="shared" si="55"/>
        <v>589.55906507684119</v>
      </c>
      <c r="Y12" s="33">
        <f t="shared" si="55"/>
        <v>470.15176640576402</v>
      </c>
      <c r="Z12" s="33">
        <f t="shared" si="55"/>
        <v>374.90940557556979</v>
      </c>
      <c r="AA12" s="33">
        <f t="shared" si="55"/>
        <v>298.94869822620035</v>
      </c>
      <c r="AB12" s="33">
        <f t="shared" si="55"/>
        <v>238.37060376806645</v>
      </c>
    </row>
    <row r="13" spans="1:28" x14ac:dyDescent="0.25">
      <c r="A13" s="6" t="s">
        <v>38</v>
      </c>
      <c r="B13" s="7"/>
      <c r="C13" s="2"/>
      <c r="D13" s="20"/>
      <c r="E13" s="20"/>
      <c r="F13" s="40">
        <f t="shared" ref="F13" si="56">E13+F12</f>
        <v>0</v>
      </c>
      <c r="G13" s="18">
        <f t="shared" ref="G13" si="57">F13+G12</f>
        <v>2.4</v>
      </c>
      <c r="H13" s="18">
        <f t="shared" ref="H13" si="58">G13+H12</f>
        <v>14.4</v>
      </c>
      <c r="I13" s="18">
        <f t="shared" ref="I13" si="59">H13+I12</f>
        <v>74.399987399983758</v>
      </c>
      <c r="J13" s="18">
        <f t="shared" ref="J13" si="60">I13+J12</f>
        <v>374.39954639752864</v>
      </c>
      <c r="K13" s="18">
        <f t="shared" ref="K13" si="61">J13+K12</f>
        <v>1874.3875760839874</v>
      </c>
      <c r="L13" s="18">
        <f t="shared" ref="L13" si="62">K13+L12</f>
        <v>5624.2347814645373</v>
      </c>
      <c r="M13" s="18">
        <f t="shared" ref="M13" si="63">L13+M12</f>
        <v>11248.082687664661</v>
      </c>
      <c r="N13" s="18">
        <f t="shared" ref="N13" si="64">M13+N12</f>
        <v>16869.161100755147</v>
      </c>
      <c r="O13" s="18">
        <f t="shared" ref="O13" si="65">N13+O12</f>
        <v>21361.594562581056</v>
      </c>
      <c r="P13" s="18">
        <f t="shared" ref="P13" si="66">O13+P12</f>
        <v>24950.232504255753</v>
      </c>
      <c r="Q13" s="18">
        <f t="shared" ref="Q13" si="67">P13+Q12</f>
        <v>27815.772806289067</v>
      </c>
      <c r="R13" s="18">
        <f t="shared" ref="R13" si="68">Q13+R12</f>
        <v>30103.196757563692</v>
      </c>
      <c r="S13" s="18">
        <f t="shared" ref="S13" si="69">R13+S12</f>
        <v>31928.67893781852</v>
      </c>
      <c r="T13" s="18">
        <f t="shared" ref="T13" si="70">S13+T12</f>
        <v>33385.215319299619</v>
      </c>
      <c r="U13" s="18">
        <f t="shared" ref="U13" si="71">T13+U12</f>
        <v>34547.186826946439</v>
      </c>
      <c r="V13" s="18">
        <f t="shared" ref="V13" si="72">U13+V12</f>
        <v>35474.046705357468</v>
      </c>
      <c r="W13" s="18">
        <f t="shared" ref="W13" si="73">V13+W12</f>
        <v>36213.291671986575</v>
      </c>
      <c r="X13" s="18">
        <f t="shared" ref="X13" si="74">W13+X12</f>
        <v>36802.850737063418</v>
      </c>
      <c r="Y13" s="18">
        <f t="shared" ref="Y13" si="75">X13+Y12</f>
        <v>37273.002503469179</v>
      </c>
      <c r="Z13" s="18">
        <f t="shared" ref="Z13" si="76">Y13+Z12</f>
        <v>37647.911909044749</v>
      </c>
      <c r="AA13" s="18">
        <f t="shared" ref="AA13" si="77">Z13+AA12</f>
        <v>37946.860607270952</v>
      </c>
      <c r="AB13" s="18">
        <f t="shared" ref="AB13" si="78">AA13+AB12</f>
        <v>38185.231211039019</v>
      </c>
    </row>
    <row r="14" spans="1:28" x14ac:dyDescent="0.25">
      <c r="A14" s="6" t="s">
        <v>5</v>
      </c>
      <c r="B14" s="7"/>
      <c r="C14" s="2"/>
      <c r="D14" s="20"/>
      <c r="E14" s="20"/>
      <c r="F14" s="39">
        <f>E8+E9+E10*E11</f>
        <v>0</v>
      </c>
      <c r="G14" s="33">
        <f>F8+F9+F10*F11</f>
        <v>12.6</v>
      </c>
      <c r="H14" s="33">
        <f t="shared" ref="H14:AB14" si="79">G8+G9+G10*G11</f>
        <v>63</v>
      </c>
      <c r="I14" s="33">
        <f t="shared" si="79"/>
        <v>314.99993384991467</v>
      </c>
      <c r="J14" s="33">
        <f t="shared" si="79"/>
        <v>1574.9976847371106</v>
      </c>
      <c r="K14" s="33">
        <f t="shared" si="79"/>
        <v>7874.9371558539087</v>
      </c>
      <c r="L14" s="33">
        <f t="shared" si="79"/>
        <v>19686.697828247885</v>
      </c>
      <c r="M14" s="33">
        <f t="shared" si="79"/>
        <v>29525.201507550646</v>
      </c>
      <c r="N14" s="33">
        <f t="shared" si="79"/>
        <v>29510.661668725064</v>
      </c>
      <c r="O14" s="33">
        <f t="shared" si="79"/>
        <v>23585.275674586028</v>
      </c>
      <c r="P14" s="33">
        <f t="shared" si="79"/>
        <v>18840.349193792161</v>
      </c>
      <c r="Q14" s="33">
        <f t="shared" si="79"/>
        <v>15044.086585674899</v>
      </c>
      <c r="R14" s="33">
        <f t="shared" si="79"/>
        <v>12008.97574419177</v>
      </c>
      <c r="S14" s="33">
        <f t="shared" si="79"/>
        <v>9583.7814463378527</v>
      </c>
      <c r="T14" s="33">
        <f t="shared" si="79"/>
        <v>7646.8160027757567</v>
      </c>
      <c r="U14" s="33">
        <f t="shared" si="79"/>
        <v>6100.3504151457928</v>
      </c>
      <c r="V14" s="33">
        <f t="shared" si="79"/>
        <v>4866.0143616579116</v>
      </c>
      <c r="W14" s="33">
        <f t="shared" si="79"/>
        <v>3881.0360748028111</v>
      </c>
      <c r="X14" s="33">
        <f t="shared" si="79"/>
        <v>3095.1850916534163</v>
      </c>
      <c r="Y14" s="33">
        <f t="shared" si="79"/>
        <v>2468.2967736302608</v>
      </c>
      <c r="Z14" s="33">
        <f t="shared" si="79"/>
        <v>1968.2743792717413</v>
      </c>
      <c r="AA14" s="33">
        <f t="shared" si="79"/>
        <v>1569.4806656875517</v>
      </c>
      <c r="AB14" s="33">
        <f t="shared" si="79"/>
        <v>1251.4456697823489</v>
      </c>
    </row>
    <row r="15" spans="1:28" x14ac:dyDescent="0.25">
      <c r="A15" s="6" t="s">
        <v>63</v>
      </c>
      <c r="B15" s="7"/>
      <c r="C15" s="2"/>
      <c r="D15" s="20"/>
      <c r="E15" s="20"/>
      <c r="F15" s="40">
        <f t="shared" ref="F15" si="80">E15+F14</f>
        <v>0</v>
      </c>
      <c r="G15" s="18">
        <f t="shared" ref="G15" si="81">F15+G14</f>
        <v>12.6</v>
      </c>
      <c r="H15" s="18">
        <f t="shared" ref="H15" si="82">G15+H14</f>
        <v>75.599999999999994</v>
      </c>
      <c r="I15" s="18">
        <f t="shared" ref="I15" si="83">H15+I14</f>
        <v>390.59993384991469</v>
      </c>
      <c r="J15" s="18">
        <f t="shared" ref="J15" si="84">I15+J14</f>
        <v>1965.5976185870254</v>
      </c>
      <c r="K15" s="18">
        <f t="shared" ref="K15" si="85">J15+K14</f>
        <v>9840.5347744409337</v>
      </c>
      <c r="L15" s="18">
        <f t="shared" ref="L15" si="86">K15+L14</f>
        <v>29527.232602688819</v>
      </c>
      <c r="M15" s="18">
        <f t="shared" ref="M15" si="87">L15+M14</f>
        <v>59052.434110239468</v>
      </c>
      <c r="N15" s="18">
        <f t="shared" ref="N15" si="88">M15+N14</f>
        <v>88563.095778964533</v>
      </c>
      <c r="O15" s="18">
        <f t="shared" ref="O15" si="89">N15+O14</f>
        <v>112148.37145355056</v>
      </c>
      <c r="P15" s="18">
        <f t="shared" ref="P15" si="90">O15+P14</f>
        <v>130988.72064734272</v>
      </c>
      <c r="Q15" s="18">
        <f t="shared" ref="Q15" si="91">P15+Q14</f>
        <v>146032.80723301761</v>
      </c>
      <c r="R15" s="18">
        <f t="shared" ref="R15" si="92">Q15+R14</f>
        <v>158041.78297720937</v>
      </c>
      <c r="S15" s="18">
        <f t="shared" ref="S15" si="93">R15+S14</f>
        <v>167625.56442354721</v>
      </c>
      <c r="T15" s="18">
        <f t="shared" ref="T15" si="94">S15+T14</f>
        <v>175272.38042632298</v>
      </c>
      <c r="U15" s="18">
        <f t="shared" ref="U15" si="95">T15+U14</f>
        <v>181372.73084146879</v>
      </c>
      <c r="V15" s="18">
        <f t="shared" ref="V15" si="96">U15+V14</f>
        <v>186238.74520312669</v>
      </c>
      <c r="W15" s="18">
        <f t="shared" ref="W15" si="97">V15+W14</f>
        <v>190119.78127792949</v>
      </c>
      <c r="X15" s="18">
        <f t="shared" ref="X15" si="98">W15+X14</f>
        <v>193214.96636958289</v>
      </c>
      <c r="Y15" s="18">
        <f t="shared" ref="Y15" si="99">X15+Y14</f>
        <v>195683.26314321315</v>
      </c>
      <c r="Z15" s="18">
        <f t="shared" ref="Z15" si="100">Y15+Z14</f>
        <v>197651.5375224849</v>
      </c>
      <c r="AA15" s="18">
        <f t="shared" ref="AA15" si="101">Z15+AA14</f>
        <v>199221.01818817246</v>
      </c>
      <c r="AB15" s="18">
        <f t="shared" ref="AB15" si="102">AA15+AB14</f>
        <v>200472.4638579548</v>
      </c>
    </row>
    <row r="16" spans="1:28" x14ac:dyDescent="0.25">
      <c r="A16" s="12" t="s">
        <v>4</v>
      </c>
      <c r="B16" s="13" t="s">
        <v>69</v>
      </c>
      <c r="C16" s="2"/>
      <c r="D16" s="20">
        <v>0</v>
      </c>
      <c r="E16" s="44">
        <v>5</v>
      </c>
      <c r="F16" s="45">
        <f>E16</f>
        <v>5</v>
      </c>
      <c r="G16" s="21">
        <f t="shared" ref="G16" si="103">F16</f>
        <v>5</v>
      </c>
      <c r="H16" s="21">
        <f t="shared" ref="H16" si="104">G16</f>
        <v>5</v>
      </c>
      <c r="I16" s="21">
        <f t="shared" ref="I16" si="105">H16</f>
        <v>5</v>
      </c>
      <c r="J16" s="21">
        <v>2.5</v>
      </c>
      <c r="K16" s="22">
        <v>1.5</v>
      </c>
      <c r="L16" s="22">
        <v>1</v>
      </c>
      <c r="M16" s="22">
        <v>0.8</v>
      </c>
      <c r="N16" s="22">
        <v>0.8</v>
      </c>
      <c r="O16" s="22">
        <v>0.8</v>
      </c>
      <c r="P16" s="47">
        <v>0.8</v>
      </c>
      <c r="Q16" s="22">
        <f t="shared" ref="Q16:S16" si="106">P16</f>
        <v>0.8</v>
      </c>
      <c r="R16" s="22">
        <f t="shared" si="106"/>
        <v>0.8</v>
      </c>
      <c r="S16" s="22">
        <f t="shared" si="106"/>
        <v>0.8</v>
      </c>
      <c r="T16" s="22">
        <f t="shared" ref="T16" si="107">S16</f>
        <v>0.8</v>
      </c>
      <c r="U16" s="22">
        <f t="shared" ref="U16" si="108">T16</f>
        <v>0.8</v>
      </c>
      <c r="V16" s="22">
        <f t="shared" ref="V16" si="109">U16</f>
        <v>0.8</v>
      </c>
      <c r="W16" s="22">
        <f t="shared" ref="W16" si="110">V16</f>
        <v>0.8</v>
      </c>
      <c r="X16" s="22">
        <f t="shared" ref="X16" si="111">W16</f>
        <v>0.8</v>
      </c>
      <c r="Y16" s="22">
        <f t="shared" ref="Y16" si="112">X16</f>
        <v>0.8</v>
      </c>
      <c r="Z16" s="22">
        <f t="shared" ref="Z16" si="113">Y16</f>
        <v>0.8</v>
      </c>
      <c r="AA16" s="22">
        <f t="shared" ref="AA16" si="114">Z16</f>
        <v>0.8</v>
      </c>
      <c r="AB16" s="22">
        <f t="shared" ref="AB16" si="115">AA16</f>
        <v>0.8</v>
      </c>
    </row>
    <row r="17" spans="1:16" x14ac:dyDescent="0.25">
      <c r="A17" s="14" t="s">
        <v>79</v>
      </c>
      <c r="B17" s="42" t="s">
        <v>81</v>
      </c>
      <c r="E17" s="43">
        <f>POWER(E16,1/7)</f>
        <v>1.2584989506418267</v>
      </c>
      <c r="J17" s="43">
        <f>POWER(J16,1/7)</f>
        <v>1.1398522810475968</v>
      </c>
      <c r="K17" s="43">
        <f>POWER(K16,1/7)</f>
        <v>1.0596340226670484</v>
      </c>
      <c r="L17" s="43">
        <f>POWER(L16,1/7)</f>
        <v>1</v>
      </c>
      <c r="M17" s="43">
        <f>POWER(M16,1/7)</f>
        <v>0.96862508592699736</v>
      </c>
      <c r="N17" s="43">
        <f>POWER(N16,1/7)</f>
        <v>0.96862508592699736</v>
      </c>
      <c r="P17" s="43">
        <f>POWER(P16,1/7)</f>
        <v>0.96862508592699736</v>
      </c>
    </row>
    <row r="18" spans="1:16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70</v>
      </c>
      <c r="D47" s="24"/>
      <c r="E47" s="25">
        <f t="shared" ref="E47:G47" si="116">F47-7</f>
        <v>43866</v>
      </c>
      <c r="F47" s="25">
        <f t="shared" si="116"/>
        <v>43873</v>
      </c>
      <c r="G47" s="25">
        <f t="shared" si="116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17">J47+7</f>
        <v>43908</v>
      </c>
      <c r="L47" s="25">
        <f t="shared" si="117"/>
        <v>43915</v>
      </c>
      <c r="M47" s="25">
        <f t="shared" si="117"/>
        <v>43922</v>
      </c>
      <c r="N47" s="25">
        <f t="shared" si="117"/>
        <v>43929</v>
      </c>
      <c r="O47" s="25">
        <f t="shared" si="117"/>
        <v>43936</v>
      </c>
      <c r="P47" s="25">
        <f t="shared" si="117"/>
        <v>43943</v>
      </c>
      <c r="Q47" s="25">
        <f t="shared" si="117"/>
        <v>43950</v>
      </c>
      <c r="R47" s="25">
        <f t="shared" si="117"/>
        <v>43957</v>
      </c>
      <c r="S47" s="25">
        <f t="shared" si="117"/>
        <v>43964</v>
      </c>
      <c r="T47" s="25">
        <f t="shared" si="117"/>
        <v>43971</v>
      </c>
      <c r="U47" s="25">
        <f t="shared" si="117"/>
        <v>43978</v>
      </c>
      <c r="V47" s="25">
        <f t="shared" si="117"/>
        <v>43985</v>
      </c>
      <c r="W47" s="25">
        <f t="shared" si="117"/>
        <v>43992</v>
      </c>
      <c r="X47" s="25">
        <f t="shared" si="117"/>
        <v>43999</v>
      </c>
      <c r="Y47" s="25">
        <f t="shared" si="117"/>
        <v>44006</v>
      </c>
      <c r="Z47" s="25">
        <f t="shared" si="117"/>
        <v>44013</v>
      </c>
      <c r="AA47" s="25">
        <f t="shared" si="117"/>
        <v>44020</v>
      </c>
      <c r="AB47" s="25">
        <f t="shared" si="117"/>
        <v>44027</v>
      </c>
    </row>
    <row r="48" spans="1:28" x14ac:dyDescent="0.25">
      <c r="A48" s="29"/>
      <c r="B48" s="30" t="s">
        <v>71</v>
      </c>
      <c r="D48" s="15" t="str">
        <f t="shared" ref="D48:AB48" si="118">D4</f>
        <v>W 1</v>
      </c>
      <c r="E48" s="15" t="str">
        <f t="shared" si="118"/>
        <v>W 2</v>
      </c>
      <c r="F48" s="15" t="str">
        <f t="shared" si="118"/>
        <v>W 3</v>
      </c>
      <c r="G48" s="27" t="str">
        <f t="shared" si="118"/>
        <v>W 4</v>
      </c>
      <c r="H48" s="27" t="str">
        <f t="shared" si="118"/>
        <v>W 5</v>
      </c>
      <c r="I48" s="27" t="str">
        <f t="shared" si="118"/>
        <v>W 6</v>
      </c>
      <c r="J48" s="27" t="str">
        <f t="shared" si="118"/>
        <v>W 7</v>
      </c>
      <c r="K48" s="27" t="str">
        <f t="shared" si="118"/>
        <v>W 8</v>
      </c>
      <c r="L48" s="27" t="str">
        <f t="shared" si="118"/>
        <v>W 9</v>
      </c>
      <c r="M48" s="27" t="str">
        <f t="shared" si="118"/>
        <v>W 10</v>
      </c>
      <c r="N48" s="27" t="str">
        <f t="shared" si="118"/>
        <v>W 11</v>
      </c>
      <c r="O48" s="27" t="str">
        <f t="shared" si="118"/>
        <v>W 12</v>
      </c>
      <c r="P48" s="15" t="str">
        <f t="shared" si="118"/>
        <v>W 13</v>
      </c>
      <c r="Q48" s="15" t="str">
        <f t="shared" si="118"/>
        <v>W 14</v>
      </c>
      <c r="R48" s="15" t="str">
        <f t="shared" si="118"/>
        <v>W 15</v>
      </c>
      <c r="S48" s="15" t="str">
        <f t="shared" si="118"/>
        <v>W 16</v>
      </c>
      <c r="T48" s="15" t="str">
        <f t="shared" si="118"/>
        <v>W 17</v>
      </c>
      <c r="U48" s="15" t="str">
        <f t="shared" si="118"/>
        <v>W 18</v>
      </c>
      <c r="V48" s="15" t="str">
        <f t="shared" si="118"/>
        <v>W 19</v>
      </c>
      <c r="W48" s="15" t="str">
        <f t="shared" si="118"/>
        <v>W 20</v>
      </c>
      <c r="X48" s="15" t="str">
        <f t="shared" si="118"/>
        <v>W 21</v>
      </c>
      <c r="Y48" s="15" t="str">
        <f t="shared" si="118"/>
        <v>W 22</v>
      </c>
      <c r="Z48" s="15" t="str">
        <f t="shared" si="118"/>
        <v>W 23</v>
      </c>
      <c r="AA48" s="15" t="str">
        <f t="shared" si="118"/>
        <v>W 24</v>
      </c>
      <c r="AB48" s="15" t="str">
        <f t="shared" si="118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>
        <v>0</v>
      </c>
      <c r="H49" s="5">
        <v>319</v>
      </c>
      <c r="I49" s="5">
        <v>2499</v>
      </c>
      <c r="J49" s="5">
        <v>10146</v>
      </c>
      <c r="K49" s="5">
        <v>31503</v>
      </c>
      <c r="L49" s="5">
        <v>69173</v>
      </c>
      <c r="M49" s="5">
        <v>105789</v>
      </c>
      <c r="N49" s="5">
        <v>135583</v>
      </c>
      <c r="O49" s="5">
        <v>162485</v>
      </c>
      <c r="P49" s="5">
        <v>183954</v>
      </c>
      <c r="Q49" s="5">
        <v>201505</v>
      </c>
      <c r="R49" s="5">
        <v>213013</v>
      </c>
      <c r="S49" s="20">
        <v>221216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/>
      <c r="E50" s="5"/>
      <c r="F50" s="5"/>
      <c r="G50" s="5">
        <f t="shared" ref="G50:I50" si="119">G49-F49</f>
        <v>0</v>
      </c>
      <c r="H50" s="5">
        <f t="shared" si="119"/>
        <v>319</v>
      </c>
      <c r="I50" s="5">
        <f t="shared" si="119"/>
        <v>2180</v>
      </c>
      <c r="J50" s="5">
        <f>J49-I49</f>
        <v>7647</v>
      </c>
      <c r="K50" s="5">
        <f t="shared" ref="K50:P50" si="120">K49-J49</f>
        <v>21357</v>
      </c>
      <c r="L50" s="5">
        <f t="shared" si="120"/>
        <v>37670</v>
      </c>
      <c r="M50" s="5">
        <f t="shared" si="120"/>
        <v>36616</v>
      </c>
      <c r="N50" s="5">
        <f t="shared" si="120"/>
        <v>29794</v>
      </c>
      <c r="O50" s="5">
        <f t="shared" si="120"/>
        <v>26902</v>
      </c>
      <c r="P50" s="5">
        <f t="shared" si="120"/>
        <v>21469</v>
      </c>
      <c r="Q50" s="5">
        <f t="shared" ref="Q50" si="121">Q49-P49</f>
        <v>17551</v>
      </c>
      <c r="R50" s="5">
        <f t="shared" ref="R50:S50" si="122">R49-Q49</f>
        <v>11508</v>
      </c>
      <c r="S50" s="20">
        <f t="shared" si="122"/>
        <v>8203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>
        <v>0</v>
      </c>
      <c r="H51" s="5">
        <v>11</v>
      </c>
      <c r="I51" s="5">
        <v>80</v>
      </c>
      <c r="J51" s="5">
        <v>631</v>
      </c>
      <c r="K51" s="5">
        <v>2505</v>
      </c>
      <c r="L51" s="5">
        <v>6820</v>
      </c>
      <c r="M51" s="5">
        <v>12430</v>
      </c>
      <c r="N51" s="5">
        <v>17129</v>
      </c>
      <c r="O51" s="5">
        <v>21069</v>
      </c>
      <c r="P51" s="5">
        <v>24648</v>
      </c>
      <c r="Q51" s="5">
        <v>27359</v>
      </c>
      <c r="R51" s="5">
        <v>29315</v>
      </c>
      <c r="S51" s="20">
        <v>30911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/>
      <c r="E52" s="5"/>
      <c r="F52" s="5"/>
      <c r="G52" s="5">
        <f t="shared" ref="G52:I52" si="123">G51-F51</f>
        <v>0</v>
      </c>
      <c r="H52" s="5">
        <f t="shared" si="123"/>
        <v>11</v>
      </c>
      <c r="I52" s="5">
        <f t="shared" si="123"/>
        <v>69</v>
      </c>
      <c r="J52" s="5">
        <f>J51-I51</f>
        <v>551</v>
      </c>
      <c r="K52" s="5">
        <f t="shared" ref="K52:P52" si="124">K51-J51</f>
        <v>1874</v>
      </c>
      <c r="L52" s="5">
        <f t="shared" si="124"/>
        <v>4315</v>
      </c>
      <c r="M52" s="5">
        <f t="shared" si="124"/>
        <v>5610</v>
      </c>
      <c r="N52" s="5">
        <f t="shared" si="124"/>
        <v>4699</v>
      </c>
      <c r="O52" s="5">
        <f t="shared" si="124"/>
        <v>3940</v>
      </c>
      <c r="P52" s="5">
        <f t="shared" si="124"/>
        <v>3579</v>
      </c>
      <c r="Q52" s="5">
        <f t="shared" ref="Q52" si="125">Q51-P51</f>
        <v>2711</v>
      </c>
      <c r="R52" s="5">
        <f t="shared" ref="R52:S52" si="126">R51-Q51</f>
        <v>1956</v>
      </c>
      <c r="S52" s="5">
        <f t="shared" si="126"/>
        <v>1596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1015/6496</f>
        <v>0.15625</v>
      </c>
      <c r="M54" s="63">
        <f>M52/M50</f>
        <v>0.1532117107275508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CC80-EC70-4C96-A2B1-8BA2C1C58ABF}">
  <dimension ref="A1:AB52"/>
  <sheetViews>
    <sheetView workbookViewId="0">
      <selection activeCell="L48" sqref="L48:O48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F5+F7+F13+F15</f>
        <v>52000000</v>
      </c>
      <c r="G1" s="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52000000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52000000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" si="0">IF(Ges_Bev-D15-D6-D13&lt;0,0,Ges_Bev-D15-D6-D13)</f>
        <v>51999998</v>
      </c>
      <c r="E5" s="33">
        <f t="shared" ref="E5:AB5" si="1">IF(Ges_Bev-E15-E13-E7&lt;0,0,Ges_Bev-E15-E13-E7)</f>
        <v>51999992</v>
      </c>
      <c r="F5" s="33">
        <f t="shared" si="1"/>
        <v>51999960</v>
      </c>
      <c r="G5" s="33">
        <f t="shared" si="1"/>
        <v>51999832.000018902</v>
      </c>
      <c r="H5" s="33">
        <f t="shared" si="1"/>
        <v>51999320.000472613</v>
      </c>
      <c r="I5" s="33">
        <f t="shared" si="1"/>
        <v>51998296.004556045</v>
      </c>
      <c r="J5" s="33">
        <f t="shared" si="1"/>
        <v>51997272.021494813</v>
      </c>
      <c r="K5" s="33">
        <f t="shared" si="1"/>
        <v>51996248.070647091</v>
      </c>
      <c r="L5" s="33">
        <f t="shared" si="1"/>
        <v>51995326.561297178</v>
      </c>
      <c r="M5" s="33">
        <f t="shared" si="1"/>
        <v>51994497.260330103</v>
      </c>
      <c r="N5" s="33">
        <f t="shared" si="1"/>
        <v>51993750.953857034</v>
      </c>
      <c r="O5" s="33">
        <f t="shared" si="1"/>
        <v>51993079.346267439</v>
      </c>
      <c r="P5" s="33">
        <f t="shared" si="1"/>
        <v>51992474.969171256</v>
      </c>
      <c r="Q5" s="33">
        <f t="shared" si="1"/>
        <v>51991931.099282786</v>
      </c>
      <c r="R5" s="33">
        <f t="shared" si="1"/>
        <v>51991441.684385017</v>
      </c>
      <c r="S5" s="33">
        <f t="shared" si="1"/>
        <v>51991001.276592873</v>
      </c>
      <c r="T5" s="33">
        <f t="shared" si="1"/>
        <v>51990604.972206742</v>
      </c>
      <c r="U5" s="33">
        <f t="shared" si="1"/>
        <v>51990248.357514426</v>
      </c>
      <c r="V5" s="33">
        <f t="shared" si="1"/>
        <v>51989927.459960394</v>
      </c>
      <c r="W5" s="33">
        <f t="shared" si="1"/>
        <v>51989638.704156645</v>
      </c>
      <c r="X5" s="33">
        <f t="shared" si="1"/>
        <v>51989378.872259825</v>
      </c>
      <c r="Y5" s="33">
        <f t="shared" si="1"/>
        <v>51989145.06828513</v>
      </c>
      <c r="Z5" s="33">
        <f t="shared" si="1"/>
        <v>51988934.685968764</v>
      </c>
      <c r="AA5" s="33">
        <f t="shared" si="1"/>
        <v>51988745.37982884</v>
      </c>
      <c r="AB5" s="33">
        <f t="shared" si="1"/>
        <v>51988575.03910809</v>
      </c>
    </row>
    <row r="6" spans="1:28" x14ac:dyDescent="0.25">
      <c r="A6" s="6" t="s">
        <v>6</v>
      </c>
      <c r="B6" s="7"/>
      <c r="C6" s="2"/>
      <c r="D6" s="17">
        <f>C6+D7</f>
        <v>2</v>
      </c>
      <c r="E6" s="40">
        <f t="shared" ref="E6:G6" si="2">D6+E7</f>
        <v>10</v>
      </c>
      <c r="F6" s="18">
        <f t="shared" si="2"/>
        <v>42</v>
      </c>
      <c r="G6" s="18">
        <f t="shared" si="2"/>
        <v>169.99998109537285</v>
      </c>
      <c r="H6" s="18">
        <f t="shared" ref="H6" si="3">G6+H7</f>
        <v>681.99952738367006</v>
      </c>
      <c r="I6" s="18">
        <f t="shared" ref="I6" si="4">H6+I7</f>
        <v>1705.9954439563699</v>
      </c>
      <c r="J6" s="18">
        <f t="shared" ref="J6" si="5">I6+J7</f>
        <v>2729.9785051909312</v>
      </c>
      <c r="K6" s="18">
        <f t="shared" ref="K6" si="6">J6+K7</f>
        <v>3753.9293529033007</v>
      </c>
      <c r="L6" s="18">
        <f t="shared" ref="L6" si="7">K6+L7</f>
        <v>4675.4387028150222</v>
      </c>
      <c r="M6" s="18">
        <f t="shared" ref="M6" si="8">L6+M7</f>
        <v>5504.7396698899156</v>
      </c>
      <c r="N6" s="18">
        <f t="shared" ref="N6" si="9">M6+N7</f>
        <v>6251.0461429647285</v>
      </c>
      <c r="O6" s="18">
        <f t="shared" ref="O6" si="10">N6+O7</f>
        <v>6922.6537325615254</v>
      </c>
      <c r="P6" s="18">
        <f t="shared" ref="P6" si="11">O6+P7</f>
        <v>7527.0308287418093</v>
      </c>
      <c r="Q6" s="18">
        <f t="shared" ref="Q6" si="12">P6+Q7</f>
        <v>8070.9007172128722</v>
      </c>
      <c r="R6" s="18">
        <f t="shared" ref="R6" si="13">Q6+R7</f>
        <v>8560.3156149828628</v>
      </c>
      <c r="S6" s="18">
        <f t="shared" ref="S6" si="14">R6+S7</f>
        <v>9000.7234071289113</v>
      </c>
      <c r="T6" s="18">
        <f t="shared" ref="T6" si="15">S6+T7</f>
        <v>9397.0277932592635</v>
      </c>
      <c r="U6" s="18">
        <f t="shared" ref="U6" si="16">T6+U7</f>
        <v>9753.6424855726546</v>
      </c>
      <c r="V6" s="18">
        <f t="shared" ref="V6" si="17">U6+V7</f>
        <v>10074.54003960382</v>
      </c>
      <c r="W6" s="18">
        <f t="shared" ref="W6" si="18">V6+W7</f>
        <v>10363.29584335976</v>
      </c>
      <c r="X6" s="18">
        <f t="shared" ref="X6" si="19">W6+X7</f>
        <v>10623.12774017813</v>
      </c>
      <c r="Y6" s="18">
        <f t="shared" ref="Y6" si="20">X6+Y7</f>
        <v>10856.9317148767</v>
      </c>
      <c r="Z6" s="18">
        <f t="shared" ref="Z6" si="21">Y6+Z7</f>
        <v>11067.31403123153</v>
      </c>
      <c r="AA6" s="18">
        <f t="shared" ref="AA6" si="22">Z6+AA7</f>
        <v>11256.620171164639</v>
      </c>
      <c r="AB6" s="18">
        <f t="shared" ref="AB6" si="23">AA6+AB7</f>
        <v>11426.960891905517</v>
      </c>
    </row>
    <row r="7" spans="1:28" x14ac:dyDescent="0.25">
      <c r="A7" s="6" t="s">
        <v>62</v>
      </c>
      <c r="B7" s="7"/>
      <c r="C7" s="2"/>
      <c r="D7" s="41">
        <v>2</v>
      </c>
      <c r="E7" s="40">
        <f t="shared" ref="E7:F7" si="24">IF((D7*D16*D5/(D5+D15))&gt;D5,D5,(D7*D16*D5/(D5+D15)))</f>
        <v>8</v>
      </c>
      <c r="F7" s="18">
        <f t="shared" si="24"/>
        <v>32</v>
      </c>
      <c r="G7" s="18">
        <f t="shared" ref="G7" si="25">IF((F7*F16*F5/(F5+F15))&gt;F5,F5,(F7*F16*F5/(F5+F15)))</f>
        <v>127.99998109537286</v>
      </c>
      <c r="H7" s="18">
        <f t="shared" ref="H7:AB7" si="26">IF((G7*G16*G5/(G5+G15))&gt;G5,G5,(G7*G16*G5/(G5+G15)))</f>
        <v>511.99954628829727</v>
      </c>
      <c r="I7" s="18">
        <f t="shared" si="26"/>
        <v>1023.9959165726998</v>
      </c>
      <c r="J7" s="18">
        <f t="shared" si="26"/>
        <v>1023.9830612345611</v>
      </c>
      <c r="K7" s="18">
        <f t="shared" si="26"/>
        <v>1023.9508477123694</v>
      </c>
      <c r="L7" s="18">
        <f t="shared" si="26"/>
        <v>921.50934991172187</v>
      </c>
      <c r="M7" s="18">
        <f t="shared" si="26"/>
        <v>829.30096707489349</v>
      </c>
      <c r="N7" s="18">
        <f t="shared" si="26"/>
        <v>746.30647307481274</v>
      </c>
      <c r="O7" s="18">
        <f t="shared" si="26"/>
        <v>671.60758959679663</v>
      </c>
      <c r="P7" s="18">
        <f t="shared" si="26"/>
        <v>604.3770961802835</v>
      </c>
      <c r="Q7" s="18">
        <f t="shared" si="26"/>
        <v>543.86988847106272</v>
      </c>
      <c r="R7" s="18">
        <f t="shared" si="26"/>
        <v>489.41489776999066</v>
      </c>
      <c r="S7" s="18">
        <f t="shared" si="26"/>
        <v>440.40779214604845</v>
      </c>
      <c r="T7" s="18">
        <f t="shared" si="26"/>
        <v>396.30438613035278</v>
      </c>
      <c r="U7" s="18">
        <f t="shared" si="26"/>
        <v>356.61469231339112</v>
      </c>
      <c r="V7" s="18">
        <f t="shared" si="26"/>
        <v>320.89755403116669</v>
      </c>
      <c r="W7" s="18">
        <f t="shared" si="26"/>
        <v>288.75580375593961</v>
      </c>
      <c r="X7" s="18">
        <f t="shared" si="26"/>
        <v>259.83189681837064</v>
      </c>
      <c r="Y7" s="18">
        <f t="shared" si="26"/>
        <v>233.80397469857024</v>
      </c>
      <c r="Z7" s="18">
        <f t="shared" si="26"/>
        <v>210.38231635482865</v>
      </c>
      <c r="AA7" s="18">
        <f t="shared" si="26"/>
        <v>189.30613993310982</v>
      </c>
      <c r="AB7" s="18">
        <f t="shared" si="26"/>
        <v>170.34072074087757</v>
      </c>
    </row>
    <row r="8" spans="1:28" x14ac:dyDescent="0.25">
      <c r="A8" s="8" t="s">
        <v>1</v>
      </c>
      <c r="B8" s="9">
        <f>1-mittlere_F-schwere_F</f>
        <v>0.86</v>
      </c>
      <c r="C8" s="2"/>
      <c r="D8" s="18"/>
      <c r="E8" s="40">
        <f t="shared" ref="E8" si="27">E$7*leichte_F</f>
        <v>6.88</v>
      </c>
      <c r="F8" s="18">
        <f t="shared" ref="F8:AB8" si="28">F$7*leichte_F</f>
        <v>27.52</v>
      </c>
      <c r="G8" s="18">
        <f t="shared" si="28"/>
        <v>110.07998374202066</v>
      </c>
      <c r="H8" s="18">
        <f t="shared" si="28"/>
        <v>440.31960980793565</v>
      </c>
      <c r="I8" s="18">
        <f t="shared" si="28"/>
        <v>880.63648825252176</v>
      </c>
      <c r="J8" s="18">
        <f t="shared" si="28"/>
        <v>880.62543266172247</v>
      </c>
      <c r="K8" s="18">
        <f t="shared" si="28"/>
        <v>880.59772903263763</v>
      </c>
      <c r="L8" s="18">
        <f t="shared" si="28"/>
        <v>792.49804092408078</v>
      </c>
      <c r="M8" s="18">
        <f t="shared" si="28"/>
        <v>713.19883168440845</v>
      </c>
      <c r="N8" s="18">
        <f t="shared" si="28"/>
        <v>641.82356684433898</v>
      </c>
      <c r="O8" s="18">
        <f t="shared" si="28"/>
        <v>577.58252705324514</v>
      </c>
      <c r="P8" s="18">
        <f t="shared" si="28"/>
        <v>519.76430271504375</v>
      </c>
      <c r="Q8" s="18">
        <f t="shared" si="28"/>
        <v>467.72810408511396</v>
      </c>
      <c r="R8" s="18">
        <f t="shared" si="28"/>
        <v>420.89681208219196</v>
      </c>
      <c r="S8" s="18">
        <f t="shared" si="28"/>
        <v>378.75070124560165</v>
      </c>
      <c r="T8" s="18">
        <f t="shared" si="28"/>
        <v>340.82177207210339</v>
      </c>
      <c r="U8" s="18">
        <f t="shared" si="28"/>
        <v>306.68863538951638</v>
      </c>
      <c r="V8" s="18">
        <f t="shared" si="28"/>
        <v>275.97189646680334</v>
      </c>
      <c r="W8" s="18">
        <f t="shared" si="28"/>
        <v>248.32999123010805</v>
      </c>
      <c r="X8" s="18">
        <f t="shared" si="28"/>
        <v>223.45543126379874</v>
      </c>
      <c r="Y8" s="18">
        <f t="shared" si="28"/>
        <v>201.07141824077041</v>
      </c>
      <c r="Z8" s="18">
        <f t="shared" si="28"/>
        <v>180.92879206515263</v>
      </c>
      <c r="AA8" s="18">
        <f t="shared" si="28"/>
        <v>162.80328034247444</v>
      </c>
      <c r="AB8" s="18">
        <f t="shared" si="28"/>
        <v>146.49301983715472</v>
      </c>
    </row>
    <row r="9" spans="1:28" x14ac:dyDescent="0.25">
      <c r="A9" s="8" t="s">
        <v>2</v>
      </c>
      <c r="B9" s="10">
        <v>0.1</v>
      </c>
      <c r="C9" s="2"/>
      <c r="D9" s="18"/>
      <c r="E9" s="40">
        <f t="shared" ref="E9" si="29">E$7*mittlere_F</f>
        <v>0.8</v>
      </c>
      <c r="F9" s="18">
        <f t="shared" ref="F9:AB9" si="30">F$7*mittlere_F</f>
        <v>3.2</v>
      </c>
      <c r="G9" s="18">
        <f t="shared" si="30"/>
        <v>12.799998109537286</v>
      </c>
      <c r="H9" s="18">
        <f t="shared" si="30"/>
        <v>51.19995462882973</v>
      </c>
      <c r="I9" s="18">
        <f t="shared" si="30"/>
        <v>102.39959165726998</v>
      </c>
      <c r="J9" s="18">
        <f t="shared" si="30"/>
        <v>102.39830612345611</v>
      </c>
      <c r="K9" s="18">
        <f t="shared" si="30"/>
        <v>102.39508477123695</v>
      </c>
      <c r="L9" s="18">
        <f t="shared" si="30"/>
        <v>92.150934991172193</v>
      </c>
      <c r="M9" s="18">
        <f t="shared" si="30"/>
        <v>82.930096707489355</v>
      </c>
      <c r="N9" s="18">
        <f t="shared" si="30"/>
        <v>74.630647307481283</v>
      </c>
      <c r="O9" s="18">
        <f t="shared" si="30"/>
        <v>67.160758959679669</v>
      </c>
      <c r="P9" s="18">
        <f t="shared" si="30"/>
        <v>60.43770961802835</v>
      </c>
      <c r="Q9" s="18">
        <f t="shared" si="30"/>
        <v>54.386988847106274</v>
      </c>
      <c r="R9" s="18">
        <f t="shared" si="30"/>
        <v>48.94148977699907</v>
      </c>
      <c r="S9" s="18">
        <f t="shared" si="30"/>
        <v>44.040779214604846</v>
      </c>
      <c r="T9" s="18">
        <f t="shared" si="30"/>
        <v>39.630438613035281</v>
      </c>
      <c r="U9" s="18">
        <f t="shared" si="30"/>
        <v>35.661469231339112</v>
      </c>
      <c r="V9" s="18">
        <f t="shared" si="30"/>
        <v>32.089755403116669</v>
      </c>
      <c r="W9" s="18">
        <f t="shared" si="30"/>
        <v>28.875580375593962</v>
      </c>
      <c r="X9" s="18">
        <f t="shared" si="30"/>
        <v>25.983189681837064</v>
      </c>
      <c r="Y9" s="18">
        <f t="shared" si="30"/>
        <v>23.380397469857026</v>
      </c>
      <c r="Z9" s="18">
        <f t="shared" si="30"/>
        <v>21.038231635482866</v>
      </c>
      <c r="AA9" s="18">
        <f t="shared" si="30"/>
        <v>18.930613993310981</v>
      </c>
      <c r="AB9" s="18">
        <f t="shared" si="30"/>
        <v>17.034072074087756</v>
      </c>
    </row>
    <row r="10" spans="1:28" x14ac:dyDescent="0.25">
      <c r="A10" s="8" t="s">
        <v>3</v>
      </c>
      <c r="B10" s="10">
        <v>0.04</v>
      </c>
      <c r="C10" s="2"/>
      <c r="D10" s="18"/>
      <c r="E10" s="40">
        <f t="shared" ref="E10" si="31">E$7*schwere_F</f>
        <v>0.32</v>
      </c>
      <c r="F10" s="18">
        <f t="shared" ref="F10:AB10" si="32">F$7*schwere_F</f>
        <v>1.28</v>
      </c>
      <c r="G10" s="18">
        <f t="shared" si="32"/>
        <v>5.1199992438149149</v>
      </c>
      <c r="H10" s="18">
        <f t="shared" si="32"/>
        <v>20.479981851531893</v>
      </c>
      <c r="I10" s="18">
        <f t="shared" si="32"/>
        <v>40.959836662907996</v>
      </c>
      <c r="J10" s="18">
        <f t="shared" si="32"/>
        <v>40.959322449382448</v>
      </c>
      <c r="K10" s="18">
        <f t="shared" si="32"/>
        <v>40.958033908494777</v>
      </c>
      <c r="L10" s="18">
        <f t="shared" si="32"/>
        <v>36.860373996468873</v>
      </c>
      <c r="M10" s="18">
        <f t="shared" si="32"/>
        <v>33.172038682995741</v>
      </c>
      <c r="N10" s="18">
        <f t="shared" si="32"/>
        <v>29.852258922992512</v>
      </c>
      <c r="O10" s="18">
        <f t="shared" si="32"/>
        <v>26.864303583871866</v>
      </c>
      <c r="P10" s="18">
        <f t="shared" si="32"/>
        <v>24.17508384721134</v>
      </c>
      <c r="Q10" s="18">
        <f t="shared" si="32"/>
        <v>21.754795538842508</v>
      </c>
      <c r="R10" s="18">
        <f t="shared" si="32"/>
        <v>19.576595910799625</v>
      </c>
      <c r="S10" s="18">
        <f t="shared" si="32"/>
        <v>17.616311685841939</v>
      </c>
      <c r="T10" s="18">
        <f t="shared" si="32"/>
        <v>15.852175445214112</v>
      </c>
      <c r="U10" s="18">
        <f t="shared" si="32"/>
        <v>14.264587692535645</v>
      </c>
      <c r="V10" s="18">
        <f t="shared" si="32"/>
        <v>12.835902161246668</v>
      </c>
      <c r="W10" s="18">
        <f t="shared" si="32"/>
        <v>11.550232150237585</v>
      </c>
      <c r="X10" s="18">
        <f t="shared" si="32"/>
        <v>10.393275872734826</v>
      </c>
      <c r="Y10" s="18">
        <f t="shared" si="32"/>
        <v>9.3521589879428095</v>
      </c>
      <c r="Z10" s="18">
        <f t="shared" si="32"/>
        <v>8.4152926541931468</v>
      </c>
      <c r="AA10" s="18">
        <f t="shared" si="32"/>
        <v>7.5722455973243932</v>
      </c>
      <c r="AB10" s="18">
        <f t="shared" si="32"/>
        <v>6.8136288296351033</v>
      </c>
    </row>
    <row r="11" spans="1:28" x14ac:dyDescent="0.25">
      <c r="A11" s="8" t="s">
        <v>64</v>
      </c>
      <c r="B11" s="11" t="s">
        <v>65</v>
      </c>
      <c r="C11" s="2"/>
      <c r="D11" s="31">
        <v>0</v>
      </c>
      <c r="E11" s="19">
        <f t="shared" ref="E11" si="33">D11</f>
        <v>0</v>
      </c>
      <c r="F11" s="19">
        <f t="shared" ref="F11" si="34">E11</f>
        <v>0</v>
      </c>
      <c r="G11" s="19">
        <f t="shared" ref="G11" si="35">F11</f>
        <v>0</v>
      </c>
      <c r="H11" s="19">
        <f t="shared" ref="H11" si="36">G11</f>
        <v>0</v>
      </c>
      <c r="I11" s="19">
        <f t="shared" ref="I11" si="37">H11</f>
        <v>0</v>
      </c>
      <c r="J11" s="19">
        <f t="shared" ref="J11" si="38">I11</f>
        <v>0</v>
      </c>
      <c r="K11" s="19">
        <f t="shared" ref="K11" si="39">J11</f>
        <v>0</v>
      </c>
      <c r="L11" s="19">
        <f t="shared" ref="L11" si="40">K11</f>
        <v>0</v>
      </c>
      <c r="M11" s="19">
        <f t="shared" ref="M11" si="41">L11</f>
        <v>0</v>
      </c>
      <c r="N11" s="19">
        <f t="shared" ref="N11" si="42">M11</f>
        <v>0</v>
      </c>
      <c r="O11" s="19">
        <f t="shared" ref="O11" si="43">N11</f>
        <v>0</v>
      </c>
      <c r="P11" s="19">
        <f t="shared" ref="P11" si="44">O11</f>
        <v>0</v>
      </c>
      <c r="Q11" s="19">
        <f t="shared" ref="Q11" si="45">P11</f>
        <v>0</v>
      </c>
      <c r="R11" s="19">
        <f t="shared" ref="R11" si="46">Q11</f>
        <v>0</v>
      </c>
      <c r="S11" s="19">
        <f t="shared" ref="S11" si="47">R11</f>
        <v>0</v>
      </c>
      <c r="T11" s="19">
        <f t="shared" ref="T11" si="48">S11</f>
        <v>0</v>
      </c>
      <c r="U11" s="19">
        <f t="shared" ref="U11" si="49">T11</f>
        <v>0</v>
      </c>
      <c r="V11" s="19">
        <f t="shared" ref="V11" si="50">U11</f>
        <v>0</v>
      </c>
      <c r="W11" s="19">
        <f t="shared" ref="W11" si="51">V11</f>
        <v>0</v>
      </c>
      <c r="X11" s="19">
        <f t="shared" ref="X11" si="52">W11</f>
        <v>0</v>
      </c>
      <c r="Y11" s="19">
        <f t="shared" ref="Y11" si="53">X11</f>
        <v>0</v>
      </c>
      <c r="Z11" s="19">
        <f t="shared" ref="Z11" si="54">Y11</f>
        <v>0</v>
      </c>
      <c r="AA11" s="19">
        <f t="shared" ref="AA11" si="55">Z11</f>
        <v>0</v>
      </c>
      <c r="AB11" s="19">
        <f t="shared" ref="AB11" si="56">AA11</f>
        <v>0</v>
      </c>
    </row>
    <row r="12" spans="1:28" x14ac:dyDescent="0.25">
      <c r="A12" s="6" t="s">
        <v>7</v>
      </c>
      <c r="B12" s="38"/>
      <c r="C12" s="2"/>
      <c r="D12" s="18"/>
      <c r="E12" s="39">
        <f>D10*(1-D11)</f>
        <v>0</v>
      </c>
      <c r="F12" s="33">
        <f>E10*(1-E11)</f>
        <v>0.32</v>
      </c>
      <c r="G12" s="33">
        <f t="shared" ref="G12:AB12" si="57">F10*(1-F11)</f>
        <v>1.28</v>
      </c>
      <c r="H12" s="33">
        <f t="shared" si="57"/>
        <v>5.1199992438149149</v>
      </c>
      <c r="I12" s="33">
        <f t="shared" si="57"/>
        <v>20.479981851531893</v>
      </c>
      <c r="J12" s="33">
        <f t="shared" si="57"/>
        <v>40.959836662907996</v>
      </c>
      <c r="K12" s="33">
        <f t="shared" si="57"/>
        <v>40.959322449382448</v>
      </c>
      <c r="L12" s="33">
        <f t="shared" si="57"/>
        <v>40.958033908494777</v>
      </c>
      <c r="M12" s="33">
        <f t="shared" si="57"/>
        <v>36.860373996468873</v>
      </c>
      <c r="N12" s="33">
        <f t="shared" si="57"/>
        <v>33.172038682995741</v>
      </c>
      <c r="O12" s="33">
        <f t="shared" si="57"/>
        <v>29.852258922992512</v>
      </c>
      <c r="P12" s="33">
        <f t="shared" si="57"/>
        <v>26.864303583871866</v>
      </c>
      <c r="Q12" s="33">
        <f t="shared" si="57"/>
        <v>24.17508384721134</v>
      </c>
      <c r="R12" s="33">
        <f t="shared" si="57"/>
        <v>21.754795538842508</v>
      </c>
      <c r="S12" s="33">
        <f t="shared" si="57"/>
        <v>19.576595910799625</v>
      </c>
      <c r="T12" s="33">
        <f t="shared" si="57"/>
        <v>17.616311685841939</v>
      </c>
      <c r="U12" s="33">
        <f t="shared" si="57"/>
        <v>15.852175445214112</v>
      </c>
      <c r="V12" s="33">
        <f t="shared" si="57"/>
        <v>14.264587692535645</v>
      </c>
      <c r="W12" s="33">
        <f t="shared" si="57"/>
        <v>12.835902161246668</v>
      </c>
      <c r="X12" s="33">
        <f t="shared" si="57"/>
        <v>11.550232150237585</v>
      </c>
      <c r="Y12" s="33">
        <f t="shared" si="57"/>
        <v>10.393275872734826</v>
      </c>
      <c r="Z12" s="33">
        <f t="shared" si="57"/>
        <v>9.3521589879428095</v>
      </c>
      <c r="AA12" s="33">
        <f t="shared" si="57"/>
        <v>8.4152926541931468</v>
      </c>
      <c r="AB12" s="33">
        <f t="shared" si="57"/>
        <v>7.5722455973243932</v>
      </c>
    </row>
    <row r="13" spans="1:28" x14ac:dyDescent="0.25">
      <c r="A13" s="6" t="s">
        <v>38</v>
      </c>
      <c r="B13" s="7"/>
      <c r="C13" s="2"/>
      <c r="D13" s="20"/>
      <c r="E13" s="40">
        <f t="shared" ref="E13" si="58">D13+E12</f>
        <v>0</v>
      </c>
      <c r="F13" s="18">
        <f t="shared" ref="F13" si="59">E13+F12</f>
        <v>0.32</v>
      </c>
      <c r="G13" s="18">
        <f t="shared" ref="G13" si="60">F13+G12</f>
        <v>1.6</v>
      </c>
      <c r="H13" s="18">
        <f t="shared" ref="H13" si="61">G13+H12</f>
        <v>6.7199992438149145</v>
      </c>
      <c r="I13" s="18">
        <f t="shared" ref="I13" si="62">H13+I12</f>
        <v>27.199981095346807</v>
      </c>
      <c r="J13" s="18">
        <f t="shared" ref="J13" si="63">I13+J12</f>
        <v>68.159817758254803</v>
      </c>
      <c r="K13" s="18">
        <f t="shared" ref="K13" si="64">J13+K12</f>
        <v>109.11914020763726</v>
      </c>
      <c r="L13" s="18">
        <f t="shared" ref="L13" si="65">K13+L12</f>
        <v>150.07717411613203</v>
      </c>
      <c r="M13" s="18">
        <f t="shared" ref="M13" si="66">L13+M12</f>
        <v>186.93754811260089</v>
      </c>
      <c r="N13" s="18">
        <f t="shared" ref="N13" si="67">M13+N12</f>
        <v>220.10958679559664</v>
      </c>
      <c r="O13" s="18">
        <f t="shared" ref="O13" si="68">N13+O12</f>
        <v>249.96184571858916</v>
      </c>
      <c r="P13" s="18">
        <f t="shared" ref="P13" si="69">O13+P12</f>
        <v>276.82614930246103</v>
      </c>
      <c r="Q13" s="18">
        <f t="shared" ref="Q13" si="70">P13+Q12</f>
        <v>301.00123314967237</v>
      </c>
      <c r="R13" s="18">
        <f t="shared" ref="R13" si="71">Q13+R12</f>
        <v>322.7560286885149</v>
      </c>
      <c r="S13" s="18">
        <f t="shared" ref="S13" si="72">R13+S12</f>
        <v>342.3326245993145</v>
      </c>
      <c r="T13" s="18">
        <f t="shared" ref="T13" si="73">S13+T12</f>
        <v>359.94893628515644</v>
      </c>
      <c r="U13" s="18">
        <f t="shared" ref="U13" si="74">T13+U12</f>
        <v>375.80111173037056</v>
      </c>
      <c r="V13" s="18">
        <f t="shared" ref="V13" si="75">U13+V12</f>
        <v>390.06569942290622</v>
      </c>
      <c r="W13" s="18">
        <f t="shared" ref="W13" si="76">V13+W12</f>
        <v>402.9016015841529</v>
      </c>
      <c r="X13" s="18">
        <f t="shared" ref="X13" si="77">W13+X12</f>
        <v>414.4518337343905</v>
      </c>
      <c r="Y13" s="18">
        <f t="shared" ref="Y13" si="78">X13+Y12</f>
        <v>424.84510960712532</v>
      </c>
      <c r="Z13" s="18">
        <f t="shared" ref="Z13" si="79">Y13+Z12</f>
        <v>434.19726859506812</v>
      </c>
      <c r="AA13" s="18">
        <f t="shared" ref="AA13" si="80">Z13+AA12</f>
        <v>442.61256124926126</v>
      </c>
      <c r="AB13" s="18">
        <f t="shared" ref="AB13" si="81">AA13+AB12</f>
        <v>450.18480684658567</v>
      </c>
    </row>
    <row r="14" spans="1:28" x14ac:dyDescent="0.25">
      <c r="A14" s="6" t="s">
        <v>5</v>
      </c>
      <c r="B14" s="7"/>
      <c r="C14" s="2"/>
      <c r="D14" s="20"/>
      <c r="E14" s="39">
        <f>D8+D9+D10*D11</f>
        <v>0</v>
      </c>
      <c r="F14" s="33">
        <f>E8+E9+E10*E11</f>
        <v>7.68</v>
      </c>
      <c r="G14" s="33">
        <f t="shared" ref="G14:AB14" si="82">F8+F9+F10*F11</f>
        <v>30.72</v>
      </c>
      <c r="H14" s="33">
        <f t="shared" si="82"/>
        <v>122.87998185155794</v>
      </c>
      <c r="I14" s="33">
        <f t="shared" si="82"/>
        <v>491.51956443676539</v>
      </c>
      <c r="J14" s="33">
        <f t="shared" si="82"/>
        <v>983.03607990979174</v>
      </c>
      <c r="K14" s="33">
        <f t="shared" si="82"/>
        <v>983.02373878517858</v>
      </c>
      <c r="L14" s="33">
        <f t="shared" si="82"/>
        <v>982.99281380387458</v>
      </c>
      <c r="M14" s="33">
        <f t="shared" si="82"/>
        <v>884.648975915253</v>
      </c>
      <c r="N14" s="33">
        <f t="shared" si="82"/>
        <v>796.12892839189783</v>
      </c>
      <c r="O14" s="33">
        <f t="shared" si="82"/>
        <v>716.45421415182022</v>
      </c>
      <c r="P14" s="33">
        <f t="shared" si="82"/>
        <v>644.74328601292484</v>
      </c>
      <c r="Q14" s="33">
        <f t="shared" si="82"/>
        <v>580.20201233307216</v>
      </c>
      <c r="R14" s="33">
        <f t="shared" si="82"/>
        <v>522.11509293222025</v>
      </c>
      <c r="S14" s="33">
        <f t="shared" si="82"/>
        <v>469.83830185919101</v>
      </c>
      <c r="T14" s="33">
        <f t="shared" si="82"/>
        <v>422.79148046020651</v>
      </c>
      <c r="U14" s="33">
        <f t="shared" si="82"/>
        <v>380.45221068513865</v>
      </c>
      <c r="V14" s="33">
        <f t="shared" si="82"/>
        <v>342.35010462085552</v>
      </c>
      <c r="W14" s="33">
        <f t="shared" si="82"/>
        <v>308.06165186992001</v>
      </c>
      <c r="X14" s="33">
        <f t="shared" si="82"/>
        <v>277.205571605702</v>
      </c>
      <c r="Y14" s="33">
        <f t="shared" si="82"/>
        <v>249.43862094563582</v>
      </c>
      <c r="Z14" s="33">
        <f t="shared" si="82"/>
        <v>224.45181571062744</v>
      </c>
      <c r="AA14" s="33">
        <f t="shared" si="82"/>
        <v>201.96702370063551</v>
      </c>
      <c r="AB14" s="33">
        <f t="shared" si="82"/>
        <v>181.73389433578541</v>
      </c>
    </row>
    <row r="15" spans="1:28" x14ac:dyDescent="0.25">
      <c r="A15" s="6" t="s">
        <v>63</v>
      </c>
      <c r="B15" s="7"/>
      <c r="C15" s="2"/>
      <c r="D15" s="20"/>
      <c r="E15" s="40">
        <f t="shared" ref="E15" si="83">D15+E14</f>
        <v>0</v>
      </c>
      <c r="F15" s="18">
        <f t="shared" ref="F15" si="84">E15+F14</f>
        <v>7.68</v>
      </c>
      <c r="G15" s="18">
        <f t="shared" ref="G15" si="85">F15+G14</f>
        <v>38.4</v>
      </c>
      <c r="H15" s="18">
        <f t="shared" ref="H15" si="86">G15+H14</f>
        <v>161.27998185155795</v>
      </c>
      <c r="I15" s="18">
        <f t="shared" ref="I15" si="87">H15+I14</f>
        <v>652.79954628832331</v>
      </c>
      <c r="J15" s="18">
        <f t="shared" ref="J15" si="88">I15+J14</f>
        <v>1635.8356261981151</v>
      </c>
      <c r="K15" s="18">
        <f t="shared" ref="K15" si="89">J15+K14</f>
        <v>2618.8593649832937</v>
      </c>
      <c r="L15" s="18">
        <f t="shared" ref="L15" si="90">K15+L14</f>
        <v>3601.8521787871682</v>
      </c>
      <c r="M15" s="18">
        <f t="shared" ref="M15" si="91">L15+M14</f>
        <v>4486.5011547024214</v>
      </c>
      <c r="N15" s="18">
        <f t="shared" ref="N15" si="92">M15+N14</f>
        <v>5282.6300830943192</v>
      </c>
      <c r="O15" s="18">
        <f t="shared" ref="O15" si="93">N15+O14</f>
        <v>5999.0842972461396</v>
      </c>
      <c r="P15" s="18">
        <f t="shared" ref="P15" si="94">O15+P14</f>
        <v>6643.8275832590643</v>
      </c>
      <c r="Q15" s="18">
        <f t="shared" ref="Q15" si="95">P15+Q14</f>
        <v>7224.0295955921365</v>
      </c>
      <c r="R15" s="18">
        <f t="shared" ref="R15" si="96">Q15+R14</f>
        <v>7746.1446885243568</v>
      </c>
      <c r="S15" s="18">
        <f t="shared" ref="S15" si="97">R15+S14</f>
        <v>8215.9829903835471</v>
      </c>
      <c r="T15" s="18">
        <f t="shared" ref="T15" si="98">S15+T14</f>
        <v>8638.7744708437531</v>
      </c>
      <c r="U15" s="18">
        <f t="shared" ref="U15" si="99">T15+U14</f>
        <v>9019.2266815288913</v>
      </c>
      <c r="V15" s="18">
        <f t="shared" ref="V15" si="100">U15+V14</f>
        <v>9361.5767861497461</v>
      </c>
      <c r="W15" s="18">
        <f t="shared" ref="W15" si="101">V15+W14</f>
        <v>9669.6384380196669</v>
      </c>
      <c r="X15" s="18">
        <f t="shared" ref="X15" si="102">W15+X14</f>
        <v>9946.8440096253689</v>
      </c>
      <c r="Y15" s="18">
        <f t="shared" ref="Y15" si="103">X15+Y14</f>
        <v>10196.282630571004</v>
      </c>
      <c r="Z15" s="18">
        <f t="shared" ref="Z15" si="104">Y15+Z14</f>
        <v>10420.734446281631</v>
      </c>
      <c r="AA15" s="18">
        <f t="shared" ref="AA15" si="105">Z15+AA14</f>
        <v>10622.701469982267</v>
      </c>
      <c r="AB15" s="18">
        <f t="shared" ref="AB15" si="106">AA15+AB14</f>
        <v>10804.435364318051</v>
      </c>
    </row>
    <row r="16" spans="1:28" x14ac:dyDescent="0.25">
      <c r="A16" s="12" t="s">
        <v>4</v>
      </c>
      <c r="B16" s="13" t="s">
        <v>69</v>
      </c>
      <c r="C16" s="2"/>
      <c r="D16" s="44">
        <v>4</v>
      </c>
      <c r="E16" s="45">
        <f>D16</f>
        <v>4</v>
      </c>
      <c r="F16" s="45">
        <f>E16</f>
        <v>4</v>
      </c>
      <c r="G16" s="45">
        <f t="shared" ref="G16" si="107">F16</f>
        <v>4</v>
      </c>
      <c r="H16" s="45">
        <v>2</v>
      </c>
      <c r="I16" s="45">
        <v>1</v>
      </c>
      <c r="J16" s="45">
        <v>1</v>
      </c>
      <c r="K16" s="45">
        <v>0.9</v>
      </c>
      <c r="L16" s="45">
        <v>0.9</v>
      </c>
      <c r="M16" s="45">
        <v>0.9</v>
      </c>
      <c r="N16" s="45">
        <v>0.9</v>
      </c>
      <c r="O16" s="45">
        <v>0.9</v>
      </c>
      <c r="P16" s="45">
        <v>0.9</v>
      </c>
      <c r="Q16" s="45">
        <v>0.9</v>
      </c>
      <c r="R16" s="45">
        <v>0.9</v>
      </c>
      <c r="S16" s="45">
        <v>0.9</v>
      </c>
      <c r="T16" s="45">
        <v>0.9</v>
      </c>
      <c r="U16" s="45">
        <v>0.9</v>
      </c>
      <c r="V16" s="45">
        <v>0.9</v>
      </c>
      <c r="W16" s="45">
        <v>0.9</v>
      </c>
      <c r="X16" s="45">
        <v>0.9</v>
      </c>
      <c r="Y16" s="45">
        <v>0.9</v>
      </c>
      <c r="Z16" s="45">
        <v>0.9</v>
      </c>
      <c r="AA16" s="45">
        <v>0.9</v>
      </c>
      <c r="AB16" s="45">
        <v>0.9</v>
      </c>
    </row>
    <row r="17" spans="1:13" x14ac:dyDescent="0.25">
      <c r="A17" s="14" t="s">
        <v>79</v>
      </c>
      <c r="B17" s="42" t="s">
        <v>81</v>
      </c>
      <c r="D17" s="43">
        <f>POWER(D16,1/7)</f>
        <v>1.2190136542044754</v>
      </c>
      <c r="H17" s="43">
        <f>POWER(H16,1/7)</f>
        <v>1.1040895136738123</v>
      </c>
      <c r="I17" s="43">
        <f>POWER(I16,1/7)</f>
        <v>1</v>
      </c>
      <c r="K17" s="43">
        <f>POWER(K16,1/7)</f>
        <v>0.98506120544111553</v>
      </c>
    </row>
    <row r="18" spans="1:13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74</v>
      </c>
      <c r="D47" s="25">
        <f t="shared" ref="D47:G47" si="108">E47-7</f>
        <v>43859</v>
      </c>
      <c r="E47" s="25">
        <f t="shared" si="108"/>
        <v>43866</v>
      </c>
      <c r="F47" s="25">
        <f t="shared" si="108"/>
        <v>43873</v>
      </c>
      <c r="G47" s="25">
        <f t="shared" si="108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09">J47+7</f>
        <v>43908</v>
      </c>
      <c r="L47" s="25">
        <f t="shared" si="109"/>
        <v>43915</v>
      </c>
      <c r="M47" s="25">
        <f t="shared" si="109"/>
        <v>43922</v>
      </c>
      <c r="N47" s="25">
        <f t="shared" si="109"/>
        <v>43929</v>
      </c>
      <c r="O47" s="25">
        <f t="shared" si="109"/>
        <v>43936</v>
      </c>
      <c r="P47" s="25">
        <f t="shared" si="109"/>
        <v>43943</v>
      </c>
      <c r="Q47" s="25">
        <f t="shared" si="109"/>
        <v>43950</v>
      </c>
      <c r="R47" s="25">
        <f t="shared" si="109"/>
        <v>43957</v>
      </c>
      <c r="S47" s="25">
        <f t="shared" si="109"/>
        <v>43964</v>
      </c>
      <c r="T47" s="25">
        <f t="shared" si="109"/>
        <v>43971</v>
      </c>
      <c r="U47" s="25">
        <f t="shared" si="109"/>
        <v>43978</v>
      </c>
      <c r="V47" s="25">
        <f t="shared" si="109"/>
        <v>43985</v>
      </c>
      <c r="W47" s="25">
        <f t="shared" si="109"/>
        <v>43992</v>
      </c>
      <c r="X47" s="25">
        <f t="shared" si="109"/>
        <v>43999</v>
      </c>
      <c r="Y47" s="25">
        <f t="shared" si="109"/>
        <v>44006</v>
      </c>
      <c r="Z47" s="25">
        <f t="shared" si="109"/>
        <v>44013</v>
      </c>
      <c r="AA47" s="25">
        <f t="shared" si="109"/>
        <v>44020</v>
      </c>
      <c r="AB47" s="25">
        <f t="shared" si="109"/>
        <v>44027</v>
      </c>
    </row>
    <row r="48" spans="1:28" x14ac:dyDescent="0.25">
      <c r="A48" s="29"/>
      <c r="B48" s="30" t="s">
        <v>71</v>
      </c>
      <c r="D48" s="15" t="str">
        <f t="shared" ref="D48:AB48" si="110">D4</f>
        <v>W 1</v>
      </c>
      <c r="E48" s="15" t="str">
        <f t="shared" si="110"/>
        <v>W 2</v>
      </c>
      <c r="F48" s="15" t="str">
        <f t="shared" si="110"/>
        <v>W 3</v>
      </c>
      <c r="G48" s="27" t="str">
        <f t="shared" si="110"/>
        <v>W 4</v>
      </c>
      <c r="H48" s="27" t="str">
        <f t="shared" si="110"/>
        <v>W 5</v>
      </c>
      <c r="I48" s="27" t="str">
        <f t="shared" si="110"/>
        <v>W 6</v>
      </c>
      <c r="J48" s="27" t="str">
        <f t="shared" si="110"/>
        <v>W 7</v>
      </c>
      <c r="K48" s="27" t="str">
        <f t="shared" si="110"/>
        <v>W 8</v>
      </c>
      <c r="L48" s="27" t="str">
        <f t="shared" si="110"/>
        <v>W 9</v>
      </c>
      <c r="M48" s="27" t="str">
        <f t="shared" si="110"/>
        <v>W 10</v>
      </c>
      <c r="N48" s="27" t="str">
        <f t="shared" si="110"/>
        <v>W 11</v>
      </c>
      <c r="O48" s="27" t="str">
        <f t="shared" si="110"/>
        <v>W 12</v>
      </c>
      <c r="P48" s="15" t="str">
        <f t="shared" si="110"/>
        <v>W 13</v>
      </c>
      <c r="Q48" s="15" t="str">
        <f t="shared" si="110"/>
        <v>W 14</v>
      </c>
      <c r="R48" s="15" t="str">
        <f t="shared" si="110"/>
        <v>W 15</v>
      </c>
      <c r="S48" s="15" t="str">
        <f t="shared" si="110"/>
        <v>W 16</v>
      </c>
      <c r="T48" s="15" t="str">
        <f t="shared" si="110"/>
        <v>W 17</v>
      </c>
      <c r="U48" s="15" t="str">
        <f t="shared" si="110"/>
        <v>W 18</v>
      </c>
      <c r="V48" s="15" t="str">
        <f t="shared" si="110"/>
        <v>W 19</v>
      </c>
      <c r="W48" s="15" t="str">
        <f t="shared" si="110"/>
        <v>W 20</v>
      </c>
      <c r="X48" s="15" t="str">
        <f t="shared" si="110"/>
        <v>W 21</v>
      </c>
      <c r="Y48" s="15" t="str">
        <f t="shared" si="110"/>
        <v>W 22</v>
      </c>
      <c r="Z48" s="15" t="str">
        <f t="shared" si="110"/>
        <v>W 23</v>
      </c>
      <c r="AA48" s="15" t="str">
        <f t="shared" si="110"/>
        <v>W 24</v>
      </c>
      <c r="AB48" s="15" t="str">
        <f t="shared" si="110"/>
        <v>W 25</v>
      </c>
    </row>
    <row r="49" spans="1:28" x14ac:dyDescent="0.25">
      <c r="A49" s="6"/>
      <c r="B49" s="23" t="s">
        <v>33</v>
      </c>
      <c r="D49" s="5">
        <v>4</v>
      </c>
      <c r="E49" s="5">
        <v>18</v>
      </c>
      <c r="F49" s="5">
        <v>28</v>
      </c>
      <c r="G49" s="5">
        <v>46</v>
      </c>
      <c r="H49" s="5">
        <v>1146</v>
      </c>
      <c r="I49" s="5">
        <v>5328</v>
      </c>
      <c r="J49" s="5">
        <v>7755</v>
      </c>
      <c r="K49" s="5">
        <v>8413</v>
      </c>
      <c r="L49" s="5">
        <v>9137</v>
      </c>
      <c r="M49" s="5">
        <v>9786</v>
      </c>
      <c r="N49" s="5">
        <v>10353</v>
      </c>
      <c r="O49" s="5">
        <v>10545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>
        <f t="shared" ref="D50:E50" si="111">D49-C49</f>
        <v>4</v>
      </c>
      <c r="E50" s="5">
        <f t="shared" si="111"/>
        <v>14</v>
      </c>
      <c r="F50" s="5">
        <f t="shared" ref="F50" si="112">F49-E49</f>
        <v>10</v>
      </c>
      <c r="G50" s="5">
        <f t="shared" ref="G50:I50" si="113">G49-F49</f>
        <v>18</v>
      </c>
      <c r="H50" s="5">
        <f t="shared" si="113"/>
        <v>1100</v>
      </c>
      <c r="I50" s="5">
        <f t="shared" si="113"/>
        <v>4182</v>
      </c>
      <c r="J50" s="5">
        <f>J49-I49</f>
        <v>2427</v>
      </c>
      <c r="K50" s="5">
        <f t="shared" ref="K50:O50" si="114">K49-J49</f>
        <v>658</v>
      </c>
      <c r="L50" s="5">
        <f t="shared" si="114"/>
        <v>724</v>
      </c>
      <c r="M50" s="5">
        <f t="shared" si="114"/>
        <v>649</v>
      </c>
      <c r="N50" s="5">
        <f t="shared" si="114"/>
        <v>567</v>
      </c>
      <c r="O50" s="5">
        <f t="shared" si="114"/>
        <v>192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>
        <v>0</v>
      </c>
      <c r="E51" s="5">
        <v>0</v>
      </c>
      <c r="F51" s="5">
        <v>0</v>
      </c>
      <c r="G51" s="5">
        <v>0</v>
      </c>
      <c r="H51" s="5">
        <v>11</v>
      </c>
      <c r="I51" s="5">
        <v>32</v>
      </c>
      <c r="J51" s="5">
        <v>60</v>
      </c>
      <c r="K51" s="5">
        <v>86</v>
      </c>
      <c r="L51" s="5">
        <v>126</v>
      </c>
      <c r="M51" s="5">
        <v>163</v>
      </c>
      <c r="N51" s="5">
        <v>200</v>
      </c>
      <c r="O51" s="5">
        <v>225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>
        <f t="shared" ref="D52:E52" si="115">D51-C51</f>
        <v>0</v>
      </c>
      <c r="E52" s="5">
        <f t="shared" si="115"/>
        <v>0</v>
      </c>
      <c r="F52" s="5">
        <f t="shared" ref="F52" si="116">F51-E51</f>
        <v>0</v>
      </c>
      <c r="G52" s="5">
        <f t="shared" ref="G52:I52" si="117">G51-F51</f>
        <v>0</v>
      </c>
      <c r="H52" s="5">
        <f t="shared" si="117"/>
        <v>11</v>
      </c>
      <c r="I52" s="5">
        <f t="shared" si="117"/>
        <v>21</v>
      </c>
      <c r="J52" s="5">
        <f>J51-I51</f>
        <v>28</v>
      </c>
      <c r="K52" s="5">
        <f t="shared" ref="K52:O52" si="118">K51-J51</f>
        <v>26</v>
      </c>
      <c r="L52" s="5">
        <f t="shared" si="118"/>
        <v>40</v>
      </c>
      <c r="M52" s="5">
        <f t="shared" si="118"/>
        <v>37</v>
      </c>
      <c r="N52" s="5">
        <f t="shared" si="118"/>
        <v>37</v>
      </c>
      <c r="O52" s="5">
        <f t="shared" si="118"/>
        <v>25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A9BF-15BF-4C89-A982-7D4EFA1E3592}">
  <dimension ref="A1:AB55"/>
  <sheetViews>
    <sheetView topLeftCell="C1" workbookViewId="0">
      <selection activeCell="Q16" sqref="P16:Q16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>
        <f>F5+F7+E7+F13+F15</f>
        <v>47000000</v>
      </c>
      <c r="G1" s="1">
        <f>G5+G7+G13+G15</f>
        <v>47000000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47000000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47000000</v>
      </c>
      <c r="B3" s="5" t="s">
        <v>0</v>
      </c>
      <c r="D3" t="s">
        <v>68</v>
      </c>
      <c r="F3" s="15" t="s">
        <v>39</v>
      </c>
      <c r="G3" s="15" t="s">
        <v>39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10</v>
      </c>
      <c r="H4" s="15" t="s">
        <v>12</v>
      </c>
      <c r="I4" s="15" t="s">
        <v>13</v>
      </c>
      <c r="J4" s="15" t="s">
        <v>14</v>
      </c>
      <c r="K4" s="15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:F5" si="0">IF(Ges_Bev-D15-D6-D13&lt;0,0,Ges_Bev-D15-D6-D13)</f>
        <v>47000000</v>
      </c>
      <c r="E5" s="17">
        <f t="shared" si="0"/>
        <v>47000000</v>
      </c>
      <c r="F5" s="17">
        <f t="shared" si="0"/>
        <v>46999999.950000003</v>
      </c>
      <c r="G5" s="33">
        <f t="shared" ref="G5:AB5" si="1">IF(Ges_Bev-G15-G13-G7&lt;0,0,Ges_Bev-G15-G13-G7)</f>
        <v>46999999.25</v>
      </c>
      <c r="H5" s="33">
        <f t="shared" si="1"/>
        <v>46999988</v>
      </c>
      <c r="I5" s="33">
        <f t="shared" si="1"/>
        <v>46999819.250002339</v>
      </c>
      <c r="J5" s="33">
        <f t="shared" si="1"/>
        <v>46998131.75040061</v>
      </c>
      <c r="K5" s="33">
        <f t="shared" si="1"/>
        <v>46989694.280623145</v>
      </c>
      <c r="L5" s="33">
        <f t="shared" si="1"/>
        <v>46955945.568883836</v>
      </c>
      <c r="M5" s="33">
        <f t="shared" si="1"/>
        <v>46905332.165621877</v>
      </c>
      <c r="N5" s="33">
        <f t="shared" si="1"/>
        <v>46854760.085893229</v>
      </c>
      <c r="O5" s="33">
        <f t="shared" si="1"/>
        <v>46814373.413560413</v>
      </c>
      <c r="P5" s="33">
        <f t="shared" si="1"/>
        <v>46790206.639758147</v>
      </c>
      <c r="Q5" s="33">
        <f t="shared" si="1"/>
        <v>46775756.449915431</v>
      </c>
      <c r="R5" s="33">
        <f t="shared" si="1"/>
        <v>46767120.035524331</v>
      </c>
      <c r="S5" s="33">
        <f t="shared" si="1"/>
        <v>46761959.71348723</v>
      </c>
      <c r="T5" s="33">
        <f t="shared" si="1"/>
        <v>46758876.87727116</v>
      </c>
      <c r="U5" s="33">
        <f t="shared" si="1"/>
        <v>46757035.331746019</v>
      </c>
      <c r="V5" s="33">
        <f t="shared" si="1"/>
        <v>46755935.33958523</v>
      </c>
      <c r="W5" s="33">
        <f t="shared" si="1"/>
        <v>46755278.314637803</v>
      </c>
      <c r="X5" s="33">
        <f t="shared" si="1"/>
        <v>46754885.881878868</v>
      </c>
      <c r="Y5" s="33">
        <f t="shared" si="1"/>
        <v>46754651.489576451</v>
      </c>
      <c r="Z5" s="33">
        <f t="shared" si="1"/>
        <v>46754511.492724583</v>
      </c>
      <c r="AA5" s="33">
        <f t="shared" si="1"/>
        <v>46754427.876355924</v>
      </c>
      <c r="AB5" s="33">
        <f t="shared" si="1"/>
        <v>46754377.934669167</v>
      </c>
    </row>
    <row r="6" spans="1:28" x14ac:dyDescent="0.25">
      <c r="A6" s="6" t="s">
        <v>6</v>
      </c>
      <c r="B6" s="7"/>
      <c r="C6" s="2"/>
      <c r="D6" s="17"/>
      <c r="E6" s="17"/>
      <c r="F6" s="17">
        <f>E6+F7</f>
        <v>0.05</v>
      </c>
      <c r="G6" s="40">
        <f t="shared" ref="G6:H6" si="2">F6+G7</f>
        <v>0.80000000000000016</v>
      </c>
      <c r="H6" s="18">
        <f t="shared" si="2"/>
        <v>12.050000000000002</v>
      </c>
      <c r="I6" s="18">
        <f t="shared" ref="I6" si="3">H6+I7</f>
        <v>180.79999765724679</v>
      </c>
      <c r="J6" s="18">
        <f t="shared" ref="J6" si="4">I6+J7</f>
        <v>1868.2995993879363</v>
      </c>
      <c r="K6" s="18">
        <f t="shared" ref="K6" si="5">J6+K7</f>
        <v>10305.769376851129</v>
      </c>
      <c r="L6" s="18">
        <f t="shared" ref="L6" si="6">K6+L7</f>
        <v>44054.481116160379</v>
      </c>
      <c r="M6" s="18">
        <f t="shared" ref="M6" si="7">L6+M7</f>
        <v>94667.884378123388</v>
      </c>
      <c r="N6" s="18">
        <f t="shared" ref="N6" si="8">M6+N7</f>
        <v>145239.96410677047</v>
      </c>
      <c r="O6" s="18">
        <f t="shared" ref="O6" si="9">N6+O7</f>
        <v>185626.63643958967</v>
      </c>
      <c r="P6" s="18">
        <f t="shared" ref="P6" si="10">O6+P7</f>
        <v>209793.41024185315</v>
      </c>
      <c r="Q6" s="18">
        <f t="shared" ref="Q6" si="11">P6+Q7</f>
        <v>224243.60008456928</v>
      </c>
      <c r="R6" s="18">
        <f t="shared" ref="R6" si="12">Q6+R7</f>
        <v>232880.0144756691</v>
      </c>
      <c r="S6" s="18">
        <f t="shared" ref="S6" si="13">R6+S7</f>
        <v>238040.3365127728</v>
      </c>
      <c r="T6" s="18">
        <f t="shared" ref="T6" si="14">S6+T7</f>
        <v>241123.17272883159</v>
      </c>
      <c r="U6" s="18">
        <f t="shared" ref="U6" si="15">T6+U7</f>
        <v>242964.71825398278</v>
      </c>
      <c r="V6" s="18">
        <f t="shared" ref="V6" si="16">U6+V7</f>
        <v>244064.71041477367</v>
      </c>
      <c r="W6" s="18">
        <f t="shared" ref="W6" si="17">V6+W7</f>
        <v>244721.73536219867</v>
      </c>
      <c r="X6" s="18">
        <f t="shared" ref="X6" si="18">W6+X7</f>
        <v>245114.16812113204</v>
      </c>
      <c r="Y6" s="18">
        <f t="shared" ref="Y6" si="19">X6+Y7</f>
        <v>245348.56042355055</v>
      </c>
      <c r="Z6" s="18">
        <f t="shared" ref="Z6" si="20">Y6+Z7</f>
        <v>245488.55727541583</v>
      </c>
      <c r="AA6" s="18">
        <f t="shared" ref="AA6" si="21">Z6+AA7</f>
        <v>245572.17364408419</v>
      </c>
      <c r="AB6" s="18">
        <f t="shared" ref="AB6" si="22">AA6+AB7</f>
        <v>245622.11533083252</v>
      </c>
    </row>
    <row r="7" spans="1:28" x14ac:dyDescent="0.25">
      <c r="A7" s="6" t="s">
        <v>62</v>
      </c>
      <c r="B7" s="7"/>
      <c r="C7" s="2"/>
      <c r="D7" s="17"/>
      <c r="E7" s="32"/>
      <c r="F7" s="41">
        <v>0.05</v>
      </c>
      <c r="G7" s="40">
        <f t="shared" ref="G7:H7" si="23">IF((F7*F16*F5/(F5+F15))&gt;F5,F5,(F7*F16*F5/(F5+F15)))</f>
        <v>0.75000000000000011</v>
      </c>
      <c r="H7" s="18">
        <f t="shared" si="23"/>
        <v>11.250000000000002</v>
      </c>
      <c r="I7" s="18">
        <f t="shared" ref="I7:AB7" si="24">IF((H7*H16*H5/(H5+H15))&gt;H5,H5,(H7*H16*H5/(H5+H15)))</f>
        <v>168.74999765724678</v>
      </c>
      <c r="J7" s="18">
        <f t="shared" si="24"/>
        <v>1687.4996017306894</v>
      </c>
      <c r="K7" s="18">
        <f t="shared" si="24"/>
        <v>8437.4697774631932</v>
      </c>
      <c r="L7" s="18">
        <f t="shared" si="24"/>
        <v>33748.711739309249</v>
      </c>
      <c r="M7" s="18">
        <f t="shared" si="24"/>
        <v>50613.403261963016</v>
      </c>
      <c r="N7" s="18">
        <f t="shared" si="24"/>
        <v>50572.07972864707</v>
      </c>
      <c r="O7" s="18">
        <f t="shared" si="24"/>
        <v>40386.672332819187</v>
      </c>
      <c r="P7" s="18">
        <f t="shared" si="24"/>
        <v>24166.773802263473</v>
      </c>
      <c r="Q7" s="18">
        <f t="shared" si="24"/>
        <v>14450.18984271612</v>
      </c>
      <c r="R7" s="18">
        <f t="shared" si="24"/>
        <v>8636.4143910998246</v>
      </c>
      <c r="S7" s="18">
        <f t="shared" si="24"/>
        <v>5160.3220371037123</v>
      </c>
      <c r="T7" s="18">
        <f t="shared" si="24"/>
        <v>3082.8362160587958</v>
      </c>
      <c r="U7" s="18">
        <f t="shared" si="24"/>
        <v>1841.5455251511964</v>
      </c>
      <c r="V7" s="18">
        <f t="shared" si="24"/>
        <v>1099.9921607908871</v>
      </c>
      <c r="W7" s="18">
        <f t="shared" si="24"/>
        <v>657.02494742500778</v>
      </c>
      <c r="X7" s="18">
        <f t="shared" si="24"/>
        <v>392.43275893337284</v>
      </c>
      <c r="Y7" s="18">
        <f t="shared" si="24"/>
        <v>234.39230241849444</v>
      </c>
      <c r="Z7" s="18">
        <f t="shared" si="24"/>
        <v>139.99685186530041</v>
      </c>
      <c r="AA7" s="18">
        <f t="shared" si="24"/>
        <v>83.61636866834516</v>
      </c>
      <c r="AB7" s="18">
        <f t="shared" si="24"/>
        <v>49.941686748332678</v>
      </c>
    </row>
    <row r="8" spans="1:28" x14ac:dyDescent="0.25">
      <c r="A8" s="8" t="s">
        <v>1</v>
      </c>
      <c r="B8" s="9">
        <f>1-mittlere_F-schwere_F</f>
        <v>0.79999999999999993</v>
      </c>
      <c r="C8" s="2"/>
      <c r="D8" s="18"/>
      <c r="E8" s="18"/>
      <c r="F8" s="18"/>
      <c r="G8" s="40">
        <f t="shared" ref="G8" si="25">G$7*leichte_F</f>
        <v>0.60000000000000009</v>
      </c>
      <c r="H8" s="18">
        <f t="shared" ref="H8:AB8" si="26">H$7*leichte_F</f>
        <v>9</v>
      </c>
      <c r="I8" s="18">
        <f t="shared" si="26"/>
        <v>134.99999812579742</v>
      </c>
      <c r="J8" s="18">
        <f t="shared" si="26"/>
        <v>1349.9996813845514</v>
      </c>
      <c r="K8" s="18">
        <f t="shared" si="26"/>
        <v>6749.9758219705536</v>
      </c>
      <c r="L8" s="18">
        <f t="shared" si="26"/>
        <v>26998.969391447397</v>
      </c>
      <c r="M8" s="18">
        <f t="shared" si="26"/>
        <v>40490.72260957041</v>
      </c>
      <c r="N8" s="18">
        <f t="shared" si="26"/>
        <v>40457.663782917654</v>
      </c>
      <c r="O8" s="18">
        <f t="shared" si="26"/>
        <v>32309.337866255348</v>
      </c>
      <c r="P8" s="18">
        <f t="shared" si="26"/>
        <v>19333.419041810776</v>
      </c>
      <c r="Q8" s="18">
        <f t="shared" si="26"/>
        <v>11560.151874172894</v>
      </c>
      <c r="R8" s="18">
        <f t="shared" si="26"/>
        <v>6909.1315128798587</v>
      </c>
      <c r="S8" s="18">
        <f t="shared" si="26"/>
        <v>4128.2576296829693</v>
      </c>
      <c r="T8" s="18">
        <f t="shared" si="26"/>
        <v>2466.2689728470364</v>
      </c>
      <c r="U8" s="18">
        <f t="shared" si="26"/>
        <v>1473.2364201209571</v>
      </c>
      <c r="V8" s="18">
        <f t="shared" si="26"/>
        <v>879.99372863270958</v>
      </c>
      <c r="W8" s="18">
        <f t="shared" si="26"/>
        <v>525.6199579400062</v>
      </c>
      <c r="X8" s="18">
        <f t="shared" si="26"/>
        <v>313.94620714669827</v>
      </c>
      <c r="Y8" s="18">
        <f t="shared" si="26"/>
        <v>187.51384193479552</v>
      </c>
      <c r="Z8" s="18">
        <f t="shared" si="26"/>
        <v>111.99748149224033</v>
      </c>
      <c r="AA8" s="18">
        <f t="shared" si="26"/>
        <v>66.893094934676128</v>
      </c>
      <c r="AB8" s="18">
        <f t="shared" si="26"/>
        <v>39.953349398666141</v>
      </c>
    </row>
    <row r="9" spans="1:28" x14ac:dyDescent="0.25">
      <c r="A9" s="8" t="s">
        <v>2</v>
      </c>
      <c r="B9" s="38">
        <f>0.2-schwere_F</f>
        <v>7.0000000000000007E-2</v>
      </c>
      <c r="C9" s="2"/>
      <c r="D9" s="18"/>
      <c r="E9" s="18"/>
      <c r="F9" s="18"/>
      <c r="G9" s="40">
        <f t="shared" ref="G9" si="27">G$7*mittlere_F</f>
        <v>5.2500000000000012E-2</v>
      </c>
      <c r="H9" s="18">
        <f t="shared" ref="H9:AB9" si="28">H$7*mittlere_F</f>
        <v>0.7875000000000002</v>
      </c>
      <c r="I9" s="18">
        <f t="shared" si="28"/>
        <v>11.812499836007277</v>
      </c>
      <c r="J9" s="18">
        <f t="shared" si="28"/>
        <v>118.12497212114828</v>
      </c>
      <c r="K9" s="18">
        <f t="shared" si="28"/>
        <v>590.62288442242357</v>
      </c>
      <c r="L9" s="18">
        <f t="shared" si="28"/>
        <v>2362.4098217516475</v>
      </c>
      <c r="M9" s="18">
        <f t="shared" si="28"/>
        <v>3542.9382283374116</v>
      </c>
      <c r="N9" s="18">
        <f t="shared" si="28"/>
        <v>3540.0455810052954</v>
      </c>
      <c r="O9" s="18">
        <f t="shared" si="28"/>
        <v>2827.0670632973433</v>
      </c>
      <c r="P9" s="18">
        <f t="shared" si="28"/>
        <v>1691.6741661584433</v>
      </c>
      <c r="Q9" s="18">
        <f t="shared" si="28"/>
        <v>1011.5132889901284</v>
      </c>
      <c r="R9" s="18">
        <f t="shared" si="28"/>
        <v>604.54900737698779</v>
      </c>
      <c r="S9" s="18">
        <f t="shared" si="28"/>
        <v>361.22254259725992</v>
      </c>
      <c r="T9" s="18">
        <f t="shared" si="28"/>
        <v>215.79853512411572</v>
      </c>
      <c r="U9" s="18">
        <f t="shared" si="28"/>
        <v>128.90818676058376</v>
      </c>
      <c r="V9" s="18">
        <f t="shared" si="28"/>
        <v>76.999451255362104</v>
      </c>
      <c r="W9" s="18">
        <f t="shared" si="28"/>
        <v>45.991746319750547</v>
      </c>
      <c r="X9" s="18">
        <f t="shared" si="28"/>
        <v>27.470293125336102</v>
      </c>
      <c r="Y9" s="18">
        <f t="shared" si="28"/>
        <v>16.407461169294614</v>
      </c>
      <c r="Z9" s="18">
        <f t="shared" si="28"/>
        <v>9.7997796305710292</v>
      </c>
      <c r="AA9" s="18">
        <f t="shared" si="28"/>
        <v>5.8531458067841617</v>
      </c>
      <c r="AB9" s="18">
        <f t="shared" si="28"/>
        <v>3.4959180723832879</v>
      </c>
    </row>
    <row r="10" spans="1:28" x14ac:dyDescent="0.25">
      <c r="A10" s="8" t="s">
        <v>3</v>
      </c>
      <c r="B10" s="10">
        <v>0.13</v>
      </c>
      <c r="C10" s="2"/>
      <c r="D10" s="18"/>
      <c r="E10" s="18"/>
      <c r="F10" s="18"/>
      <c r="G10" s="40">
        <f t="shared" ref="G10" si="29">G$7*schwere_F</f>
        <v>9.7500000000000017E-2</v>
      </c>
      <c r="H10" s="18">
        <f t="shared" ref="H10:AB10" si="30">H$7*schwere_F</f>
        <v>1.4625000000000004</v>
      </c>
      <c r="I10" s="18">
        <f t="shared" si="30"/>
        <v>21.937499695442082</v>
      </c>
      <c r="J10" s="18">
        <f t="shared" si="30"/>
        <v>219.37494822498962</v>
      </c>
      <c r="K10" s="18">
        <f t="shared" si="30"/>
        <v>1096.8710710702151</v>
      </c>
      <c r="L10" s="18">
        <f t="shared" si="30"/>
        <v>4387.3325261102027</v>
      </c>
      <c r="M10" s="18">
        <f t="shared" si="30"/>
        <v>6579.7424240551927</v>
      </c>
      <c r="N10" s="18">
        <f t="shared" si="30"/>
        <v>6574.3703647241191</v>
      </c>
      <c r="O10" s="18">
        <f t="shared" si="30"/>
        <v>5250.2674032664945</v>
      </c>
      <c r="P10" s="18">
        <f t="shared" si="30"/>
        <v>3141.6805942942515</v>
      </c>
      <c r="Q10" s="18">
        <f t="shared" si="30"/>
        <v>1878.5246795530957</v>
      </c>
      <c r="R10" s="18">
        <f t="shared" si="30"/>
        <v>1122.7338708429772</v>
      </c>
      <c r="S10" s="18">
        <f t="shared" si="30"/>
        <v>670.84186482348264</v>
      </c>
      <c r="T10" s="18">
        <f t="shared" si="30"/>
        <v>400.76870808764346</v>
      </c>
      <c r="U10" s="18">
        <f t="shared" si="30"/>
        <v>239.40091826965553</v>
      </c>
      <c r="V10" s="18">
        <f t="shared" si="30"/>
        <v>142.99898090281533</v>
      </c>
      <c r="W10" s="18">
        <f t="shared" si="30"/>
        <v>85.413243165251018</v>
      </c>
      <c r="X10" s="18">
        <f t="shared" si="30"/>
        <v>51.016258661338469</v>
      </c>
      <c r="Y10" s="18">
        <f t="shared" si="30"/>
        <v>30.470999314404278</v>
      </c>
      <c r="Z10" s="18">
        <f t="shared" si="30"/>
        <v>18.199590742489054</v>
      </c>
      <c r="AA10" s="18">
        <f t="shared" si="30"/>
        <v>10.870127926884871</v>
      </c>
      <c r="AB10" s="18">
        <f t="shared" si="30"/>
        <v>6.4924192772832487</v>
      </c>
    </row>
    <row r="11" spans="1:28" x14ac:dyDescent="0.25">
      <c r="A11" s="8" t="s">
        <v>64</v>
      </c>
      <c r="B11" s="11" t="s">
        <v>65</v>
      </c>
      <c r="C11" s="2"/>
      <c r="D11" s="18"/>
      <c r="E11" s="31"/>
      <c r="F11" s="31">
        <v>0</v>
      </c>
      <c r="G11" s="19">
        <f t="shared" ref="G11" si="31">F11</f>
        <v>0</v>
      </c>
      <c r="H11" s="19">
        <f t="shared" ref="H11" si="32">G11</f>
        <v>0</v>
      </c>
      <c r="I11" s="19">
        <f t="shared" ref="I11" si="33">H11</f>
        <v>0</v>
      </c>
      <c r="J11" s="19">
        <f t="shared" ref="J11" si="34">I11</f>
        <v>0</v>
      </c>
      <c r="K11" s="19">
        <f t="shared" ref="K11" si="35">J11</f>
        <v>0</v>
      </c>
      <c r="L11" s="19">
        <f t="shared" ref="L11" si="36">K11</f>
        <v>0</v>
      </c>
      <c r="M11" s="19">
        <f t="shared" ref="M11" si="37">L11</f>
        <v>0</v>
      </c>
      <c r="N11" s="19">
        <f t="shared" ref="N11" si="38">M11</f>
        <v>0</v>
      </c>
      <c r="O11" s="19">
        <f t="shared" ref="O11" si="39">N11</f>
        <v>0</v>
      </c>
      <c r="P11" s="19">
        <f t="shared" ref="P11" si="40">O11</f>
        <v>0</v>
      </c>
      <c r="Q11" s="19">
        <f t="shared" ref="Q11" si="41">P11</f>
        <v>0</v>
      </c>
      <c r="R11" s="19">
        <f t="shared" ref="R11" si="42">Q11</f>
        <v>0</v>
      </c>
      <c r="S11" s="19">
        <f t="shared" ref="S11" si="43">R11</f>
        <v>0</v>
      </c>
      <c r="T11" s="19">
        <f t="shared" ref="T11" si="44">S11</f>
        <v>0</v>
      </c>
      <c r="U11" s="19">
        <f t="shared" ref="U11" si="45">T11</f>
        <v>0</v>
      </c>
      <c r="V11" s="19">
        <f t="shared" ref="V11" si="46">U11</f>
        <v>0</v>
      </c>
      <c r="W11" s="19">
        <f t="shared" ref="W11" si="47">V11</f>
        <v>0</v>
      </c>
      <c r="X11" s="19">
        <f t="shared" ref="X11" si="48">W11</f>
        <v>0</v>
      </c>
      <c r="Y11" s="19">
        <f t="shared" ref="Y11" si="49">X11</f>
        <v>0</v>
      </c>
      <c r="Z11" s="19">
        <f t="shared" ref="Z11" si="50">Y11</f>
        <v>0</v>
      </c>
      <c r="AA11" s="19">
        <f t="shared" ref="AA11" si="51">Z11</f>
        <v>0</v>
      </c>
      <c r="AB11" s="19">
        <f t="shared" ref="AB11" si="52">AA11</f>
        <v>0</v>
      </c>
    </row>
    <row r="12" spans="1:28" x14ac:dyDescent="0.25">
      <c r="A12" s="6" t="s">
        <v>7</v>
      </c>
      <c r="B12" s="38"/>
      <c r="C12" s="2"/>
      <c r="D12" s="18"/>
      <c r="E12" s="18"/>
      <c r="F12" s="18"/>
      <c r="G12" s="39">
        <f>F10*(1-F11)</f>
        <v>0</v>
      </c>
      <c r="H12" s="33">
        <f t="shared" ref="H12:AB12" si="53">G10*(1-G11)</f>
        <v>9.7500000000000017E-2</v>
      </c>
      <c r="I12" s="33">
        <f t="shared" si="53"/>
        <v>1.4625000000000004</v>
      </c>
      <c r="J12" s="33">
        <f t="shared" si="53"/>
        <v>21.937499695442082</v>
      </c>
      <c r="K12" s="33">
        <f t="shared" si="53"/>
        <v>219.37494822498962</v>
      </c>
      <c r="L12" s="33">
        <f t="shared" si="53"/>
        <v>1096.8710710702151</v>
      </c>
      <c r="M12" s="33">
        <f t="shared" si="53"/>
        <v>4387.3325261102027</v>
      </c>
      <c r="N12" s="33">
        <f t="shared" si="53"/>
        <v>6579.7424240551927</v>
      </c>
      <c r="O12" s="33">
        <f t="shared" si="53"/>
        <v>6574.3703647241191</v>
      </c>
      <c r="P12" s="33">
        <f t="shared" si="53"/>
        <v>5250.2674032664945</v>
      </c>
      <c r="Q12" s="33">
        <f t="shared" si="53"/>
        <v>3141.6805942942515</v>
      </c>
      <c r="R12" s="33">
        <f t="shared" si="53"/>
        <v>1878.5246795530957</v>
      </c>
      <c r="S12" s="33">
        <f t="shared" si="53"/>
        <v>1122.7338708429772</v>
      </c>
      <c r="T12" s="33">
        <f t="shared" si="53"/>
        <v>670.84186482348264</v>
      </c>
      <c r="U12" s="33">
        <f t="shared" si="53"/>
        <v>400.76870808764346</v>
      </c>
      <c r="V12" s="33">
        <f t="shared" si="53"/>
        <v>239.40091826965553</v>
      </c>
      <c r="W12" s="33">
        <f t="shared" si="53"/>
        <v>142.99898090281533</v>
      </c>
      <c r="X12" s="33">
        <f t="shared" si="53"/>
        <v>85.413243165251018</v>
      </c>
      <c r="Y12" s="33">
        <f t="shared" si="53"/>
        <v>51.016258661338469</v>
      </c>
      <c r="Z12" s="33">
        <f t="shared" si="53"/>
        <v>30.470999314404278</v>
      </c>
      <c r="AA12" s="33">
        <f t="shared" si="53"/>
        <v>18.199590742489054</v>
      </c>
      <c r="AB12" s="33">
        <f t="shared" si="53"/>
        <v>10.870127926884871</v>
      </c>
    </row>
    <row r="13" spans="1:28" x14ac:dyDescent="0.25">
      <c r="A13" s="6" t="s">
        <v>38</v>
      </c>
      <c r="B13" s="7"/>
      <c r="C13" s="2"/>
      <c r="D13" s="20"/>
      <c r="E13" s="20"/>
      <c r="F13" s="20"/>
      <c r="G13" s="40">
        <f t="shared" ref="G13" si="54">F13+G12</f>
        <v>0</v>
      </c>
      <c r="H13" s="18">
        <f t="shared" ref="H13" si="55">G13+H12</f>
        <v>9.7500000000000017E-2</v>
      </c>
      <c r="I13" s="18">
        <f t="shared" ref="I13" si="56">H13+I12</f>
        <v>1.5600000000000003</v>
      </c>
      <c r="J13" s="18">
        <f t="shared" ref="J13" si="57">I13+J12</f>
        <v>23.49749969544208</v>
      </c>
      <c r="K13" s="18">
        <f t="shared" ref="K13" si="58">J13+K12</f>
        <v>242.87244792043171</v>
      </c>
      <c r="L13" s="18">
        <f t="shared" ref="L13" si="59">K13+L12</f>
        <v>1339.7435189906469</v>
      </c>
      <c r="M13" s="18">
        <f t="shared" ref="M13" si="60">L13+M12</f>
        <v>5727.07604510085</v>
      </c>
      <c r="N13" s="18">
        <f t="shared" ref="N13" si="61">M13+N12</f>
        <v>12306.818469156042</v>
      </c>
      <c r="O13" s="18">
        <f t="shared" ref="O13" si="62">N13+O12</f>
        <v>18881.188833880162</v>
      </c>
      <c r="P13" s="18">
        <f t="shared" ref="P13" si="63">O13+P12</f>
        <v>24131.456237146656</v>
      </c>
      <c r="Q13" s="18">
        <f t="shared" ref="Q13" si="64">P13+Q12</f>
        <v>27273.136831440908</v>
      </c>
      <c r="R13" s="18">
        <f t="shared" ref="R13" si="65">Q13+R12</f>
        <v>29151.661510994003</v>
      </c>
      <c r="S13" s="18">
        <f t="shared" ref="S13" si="66">R13+S12</f>
        <v>30274.395381836981</v>
      </c>
      <c r="T13" s="18">
        <f t="shared" ref="T13" si="67">S13+T12</f>
        <v>30945.237246660465</v>
      </c>
      <c r="U13" s="18">
        <f t="shared" ref="U13" si="68">T13+U12</f>
        <v>31346.005954748107</v>
      </c>
      <c r="V13" s="18">
        <f t="shared" ref="V13" si="69">U13+V12</f>
        <v>31585.406873017764</v>
      </c>
      <c r="W13" s="18">
        <f t="shared" ref="W13" si="70">V13+W12</f>
        <v>31728.40585392058</v>
      </c>
      <c r="X13" s="18">
        <f t="shared" ref="X13" si="71">W13+X12</f>
        <v>31813.81909708583</v>
      </c>
      <c r="Y13" s="18">
        <f t="shared" ref="Y13" si="72">X13+Y12</f>
        <v>31864.835355747167</v>
      </c>
      <c r="Z13" s="18">
        <f t="shared" ref="Z13" si="73">Y13+Z12</f>
        <v>31895.306355061573</v>
      </c>
      <c r="AA13" s="18">
        <f t="shared" ref="AA13" si="74">Z13+AA12</f>
        <v>31913.505945804063</v>
      </c>
      <c r="AB13" s="18">
        <f t="shared" ref="AB13" si="75">AA13+AB12</f>
        <v>31924.376073730949</v>
      </c>
    </row>
    <row r="14" spans="1:28" x14ac:dyDescent="0.25">
      <c r="A14" s="6" t="s">
        <v>5</v>
      </c>
      <c r="B14" s="7"/>
      <c r="C14" s="2"/>
      <c r="D14" s="20"/>
      <c r="E14" s="20"/>
      <c r="F14" s="20"/>
      <c r="G14" s="39">
        <f>F8+F9+F10*F11</f>
        <v>0</v>
      </c>
      <c r="H14" s="33">
        <f t="shared" ref="H14:AB14" si="76">G8+G9+G10*G11</f>
        <v>0.65250000000000008</v>
      </c>
      <c r="I14" s="33">
        <f t="shared" si="76"/>
        <v>9.7874999999999996</v>
      </c>
      <c r="J14" s="33">
        <f t="shared" si="76"/>
        <v>146.8124979618047</v>
      </c>
      <c r="K14" s="33">
        <f t="shared" si="76"/>
        <v>1468.1246535056996</v>
      </c>
      <c r="L14" s="33">
        <f t="shared" si="76"/>
        <v>7340.598706392977</v>
      </c>
      <c r="M14" s="33">
        <f t="shared" si="76"/>
        <v>29361.379213199045</v>
      </c>
      <c r="N14" s="33">
        <f t="shared" si="76"/>
        <v>44033.660837907824</v>
      </c>
      <c r="O14" s="33">
        <f t="shared" si="76"/>
        <v>43997.70936392295</v>
      </c>
      <c r="P14" s="33">
        <f t="shared" si="76"/>
        <v>35136.404929552693</v>
      </c>
      <c r="Q14" s="33">
        <f t="shared" si="76"/>
        <v>21025.093207969217</v>
      </c>
      <c r="R14" s="33">
        <f t="shared" si="76"/>
        <v>12571.665163163023</v>
      </c>
      <c r="S14" s="33">
        <f t="shared" si="76"/>
        <v>7513.6805202568466</v>
      </c>
      <c r="T14" s="33">
        <f t="shared" si="76"/>
        <v>4489.4801722802295</v>
      </c>
      <c r="U14" s="33">
        <f t="shared" si="76"/>
        <v>2682.0675079711523</v>
      </c>
      <c r="V14" s="33">
        <f t="shared" si="76"/>
        <v>1602.1446068815408</v>
      </c>
      <c r="W14" s="33">
        <f t="shared" si="76"/>
        <v>956.99317988807172</v>
      </c>
      <c r="X14" s="33">
        <f t="shared" si="76"/>
        <v>571.61170425975672</v>
      </c>
      <c r="Y14" s="33">
        <f t="shared" si="76"/>
        <v>341.4165002720344</v>
      </c>
      <c r="Z14" s="33">
        <f t="shared" si="76"/>
        <v>203.92130310409013</v>
      </c>
      <c r="AA14" s="33">
        <f t="shared" si="76"/>
        <v>121.79726112281135</v>
      </c>
      <c r="AB14" s="33">
        <f t="shared" si="76"/>
        <v>72.746240741460284</v>
      </c>
    </row>
    <row r="15" spans="1:28" x14ac:dyDescent="0.25">
      <c r="A15" s="6" t="s">
        <v>63</v>
      </c>
      <c r="B15" s="7"/>
      <c r="C15" s="2"/>
      <c r="D15" s="20"/>
      <c r="E15" s="20"/>
      <c r="F15" s="20"/>
      <c r="G15" s="40">
        <f t="shared" ref="G15" si="77">F15+G14</f>
        <v>0</v>
      </c>
      <c r="H15" s="18">
        <f t="shared" ref="H15" si="78">G15+H14</f>
        <v>0.65250000000000008</v>
      </c>
      <c r="I15" s="18">
        <f t="shared" ref="I15" si="79">H15+I14</f>
        <v>10.44</v>
      </c>
      <c r="J15" s="18">
        <f t="shared" ref="J15" si="80">I15+J14</f>
        <v>157.25249796180469</v>
      </c>
      <c r="K15" s="18">
        <f t="shared" ref="K15" si="81">J15+K14</f>
        <v>1625.3771514675043</v>
      </c>
      <c r="L15" s="18">
        <f t="shared" ref="L15" si="82">K15+L14</f>
        <v>8965.9758578604815</v>
      </c>
      <c r="M15" s="18">
        <f t="shared" ref="M15" si="83">L15+M14</f>
        <v>38327.35507105953</v>
      </c>
      <c r="N15" s="18">
        <f t="shared" ref="N15" si="84">M15+N14</f>
        <v>82361.015908967354</v>
      </c>
      <c r="O15" s="18">
        <f t="shared" ref="O15" si="85">N15+O14</f>
        <v>126358.7252728903</v>
      </c>
      <c r="P15" s="18">
        <f t="shared" ref="P15" si="86">O15+P14</f>
        <v>161495.13020244299</v>
      </c>
      <c r="Q15" s="18">
        <f t="shared" ref="Q15" si="87">P15+Q14</f>
        <v>182520.2234104122</v>
      </c>
      <c r="R15" s="18">
        <f t="shared" ref="R15" si="88">Q15+R14</f>
        <v>195091.88857357524</v>
      </c>
      <c r="S15" s="18">
        <f t="shared" ref="S15" si="89">R15+S14</f>
        <v>202605.56909383208</v>
      </c>
      <c r="T15" s="18">
        <f t="shared" ref="T15" si="90">S15+T14</f>
        <v>207095.0492661123</v>
      </c>
      <c r="U15" s="18">
        <f t="shared" ref="U15" si="91">T15+U14</f>
        <v>209777.11677408346</v>
      </c>
      <c r="V15" s="18">
        <f t="shared" ref="V15" si="92">U15+V14</f>
        <v>211379.26138096501</v>
      </c>
      <c r="W15" s="18">
        <f t="shared" ref="W15" si="93">V15+W14</f>
        <v>212336.25456085309</v>
      </c>
      <c r="X15" s="18">
        <f t="shared" ref="X15" si="94">W15+X14</f>
        <v>212907.86626511285</v>
      </c>
      <c r="Y15" s="18">
        <f t="shared" ref="Y15" si="95">X15+Y14</f>
        <v>213249.28276538488</v>
      </c>
      <c r="Z15" s="18">
        <f t="shared" ref="Z15" si="96">Y15+Z14</f>
        <v>213453.20406848897</v>
      </c>
      <c r="AA15" s="18">
        <f t="shared" ref="AA15" si="97">Z15+AA14</f>
        <v>213575.00132961178</v>
      </c>
      <c r="AB15" s="18">
        <f t="shared" ref="AB15" si="98">AA15+AB14</f>
        <v>213647.74757035324</v>
      </c>
    </row>
    <row r="16" spans="1:28" x14ac:dyDescent="0.25">
      <c r="A16" s="12" t="s">
        <v>4</v>
      </c>
      <c r="B16" s="13" t="s">
        <v>69</v>
      </c>
      <c r="C16" s="2"/>
      <c r="D16" s="20">
        <v>0</v>
      </c>
      <c r="E16" s="20">
        <v>0</v>
      </c>
      <c r="F16" s="44">
        <v>15</v>
      </c>
      <c r="G16" s="45">
        <f>F16</f>
        <v>15</v>
      </c>
      <c r="H16" s="21">
        <f t="shared" ref="H16" si="99">G16</f>
        <v>15</v>
      </c>
      <c r="I16" s="21">
        <v>10</v>
      </c>
      <c r="J16" s="21">
        <v>5</v>
      </c>
      <c r="K16" s="47">
        <v>4</v>
      </c>
      <c r="L16" s="47">
        <v>1.5</v>
      </c>
      <c r="M16" s="37">
        <v>1</v>
      </c>
      <c r="N16" s="37">
        <v>0.8</v>
      </c>
      <c r="O16" s="37">
        <v>0.6</v>
      </c>
      <c r="P16" s="22">
        <f t="shared" ref="P16:R16" si="100">O16</f>
        <v>0.6</v>
      </c>
      <c r="Q16" s="22">
        <f t="shared" si="100"/>
        <v>0.6</v>
      </c>
      <c r="R16" s="22">
        <f t="shared" si="100"/>
        <v>0.6</v>
      </c>
      <c r="S16" s="22">
        <f t="shared" ref="S16" si="101">R16</f>
        <v>0.6</v>
      </c>
      <c r="T16" s="22">
        <f t="shared" ref="T16" si="102">S16</f>
        <v>0.6</v>
      </c>
      <c r="U16" s="22">
        <f t="shared" ref="U16" si="103">T16</f>
        <v>0.6</v>
      </c>
      <c r="V16" s="22">
        <f t="shared" ref="V16" si="104">U16</f>
        <v>0.6</v>
      </c>
      <c r="W16" s="22">
        <f t="shared" ref="W16" si="105">V16</f>
        <v>0.6</v>
      </c>
      <c r="X16" s="22">
        <f t="shared" ref="X16" si="106">W16</f>
        <v>0.6</v>
      </c>
      <c r="Y16" s="22">
        <f t="shared" ref="Y16" si="107">X16</f>
        <v>0.6</v>
      </c>
      <c r="Z16" s="22">
        <f t="shared" ref="Z16" si="108">Y16</f>
        <v>0.6</v>
      </c>
      <c r="AA16" s="22">
        <f t="shared" ref="AA16" si="109">Z16</f>
        <v>0.6</v>
      </c>
      <c r="AB16" s="22">
        <f t="shared" ref="AB16" si="110">AA16</f>
        <v>0.6</v>
      </c>
    </row>
    <row r="17" spans="1:16" x14ac:dyDescent="0.25">
      <c r="A17" s="14" t="s">
        <v>79</v>
      </c>
      <c r="B17" s="42" t="s">
        <v>81</v>
      </c>
      <c r="F17" s="43">
        <f>POWER(F16,1/7)</f>
        <v>1.4723567001803468</v>
      </c>
      <c r="I17" s="43">
        <f t="shared" ref="I17:P17" si="111">POWER(I16,1/7)</f>
        <v>1.3894954943731377</v>
      </c>
      <c r="J17" s="43">
        <f t="shared" si="111"/>
        <v>1.2584989506418267</v>
      </c>
      <c r="K17" s="43">
        <f t="shared" si="111"/>
        <v>1.2190136542044754</v>
      </c>
      <c r="L17" s="43">
        <f t="shared" si="111"/>
        <v>1.0596340226670484</v>
      </c>
      <c r="M17" s="43">
        <f t="shared" si="111"/>
        <v>1</v>
      </c>
      <c r="N17" s="43">
        <f t="shared" si="111"/>
        <v>0.96862508592699736</v>
      </c>
      <c r="O17" s="43">
        <f t="shared" si="111"/>
        <v>0.92962398749878128</v>
      </c>
      <c r="P17" s="43">
        <f t="shared" si="111"/>
        <v>0.92962398749878128</v>
      </c>
    </row>
    <row r="18" spans="1:16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72</v>
      </c>
      <c r="D47" s="25">
        <f t="shared" ref="D47:G47" si="112">E47-7</f>
        <v>43859</v>
      </c>
      <c r="E47" s="25">
        <f t="shared" si="112"/>
        <v>43866</v>
      </c>
      <c r="F47" s="25">
        <f t="shared" si="112"/>
        <v>43873</v>
      </c>
      <c r="G47" s="25">
        <f t="shared" si="112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13">J47+7</f>
        <v>43908</v>
      </c>
      <c r="L47" s="25">
        <f t="shared" si="113"/>
        <v>43915</v>
      </c>
      <c r="M47" s="25">
        <f t="shared" si="113"/>
        <v>43922</v>
      </c>
      <c r="N47" s="25">
        <f t="shared" si="113"/>
        <v>43929</v>
      </c>
      <c r="O47" s="25">
        <f t="shared" si="113"/>
        <v>43936</v>
      </c>
      <c r="P47" s="25">
        <f t="shared" si="113"/>
        <v>43943</v>
      </c>
      <c r="Q47" s="25">
        <f t="shared" si="113"/>
        <v>43950</v>
      </c>
      <c r="R47" s="25">
        <f t="shared" si="113"/>
        <v>43957</v>
      </c>
      <c r="S47" s="25">
        <f t="shared" si="113"/>
        <v>43964</v>
      </c>
      <c r="T47" s="25">
        <f t="shared" si="113"/>
        <v>43971</v>
      </c>
      <c r="U47" s="25">
        <f t="shared" si="113"/>
        <v>43978</v>
      </c>
      <c r="V47" s="25">
        <f t="shared" si="113"/>
        <v>43985</v>
      </c>
      <c r="W47" s="25">
        <f t="shared" si="113"/>
        <v>43992</v>
      </c>
      <c r="X47" s="25">
        <f t="shared" si="113"/>
        <v>43999</v>
      </c>
      <c r="Y47" s="25">
        <f t="shared" si="113"/>
        <v>44006</v>
      </c>
      <c r="Z47" s="25">
        <f t="shared" si="113"/>
        <v>44013</v>
      </c>
      <c r="AA47" s="25">
        <f t="shared" si="113"/>
        <v>44020</v>
      </c>
      <c r="AB47" s="25">
        <f t="shared" si="113"/>
        <v>44027</v>
      </c>
    </row>
    <row r="48" spans="1:28" x14ac:dyDescent="0.25">
      <c r="A48" s="29"/>
      <c r="B48" s="30" t="s">
        <v>71</v>
      </c>
      <c r="D48" s="15" t="str">
        <f t="shared" ref="D48:AB48" si="114">D4</f>
        <v>W 1</v>
      </c>
      <c r="E48" s="15" t="str">
        <f t="shared" si="114"/>
        <v>W 2</v>
      </c>
      <c r="F48" s="15" t="str">
        <f t="shared" si="114"/>
        <v>W 3</v>
      </c>
      <c r="G48" s="27" t="str">
        <f t="shared" si="114"/>
        <v>W 3</v>
      </c>
      <c r="H48" s="27" t="str">
        <f t="shared" si="114"/>
        <v>W 5</v>
      </c>
      <c r="I48" s="27" t="str">
        <f t="shared" si="114"/>
        <v>W 6</v>
      </c>
      <c r="J48" s="27" t="str">
        <f t="shared" si="114"/>
        <v>W 7</v>
      </c>
      <c r="K48" s="27" t="str">
        <f t="shared" si="114"/>
        <v>W 8</v>
      </c>
      <c r="L48" s="27" t="str">
        <f t="shared" si="114"/>
        <v>W 9</v>
      </c>
      <c r="M48" s="27" t="str">
        <f t="shared" si="114"/>
        <v>W 10</v>
      </c>
      <c r="N48" s="27" t="str">
        <f t="shared" si="114"/>
        <v>W 11</v>
      </c>
      <c r="O48" s="27" t="str">
        <f t="shared" si="114"/>
        <v>W 12</v>
      </c>
      <c r="P48" s="15" t="str">
        <f t="shared" si="114"/>
        <v>W 13</v>
      </c>
      <c r="Q48" s="15" t="str">
        <f t="shared" si="114"/>
        <v>W 14</v>
      </c>
      <c r="R48" s="15" t="str">
        <f t="shared" si="114"/>
        <v>W 15</v>
      </c>
      <c r="S48" s="15" t="str">
        <f t="shared" si="114"/>
        <v>W 16</v>
      </c>
      <c r="T48" s="15" t="str">
        <f t="shared" si="114"/>
        <v>W 17</v>
      </c>
      <c r="U48" s="15" t="str">
        <f t="shared" si="114"/>
        <v>W 18</v>
      </c>
      <c r="V48" s="15" t="str">
        <f t="shared" si="114"/>
        <v>W 19</v>
      </c>
      <c r="W48" s="15" t="str">
        <f t="shared" si="114"/>
        <v>W 20</v>
      </c>
      <c r="X48" s="15" t="str">
        <f t="shared" si="114"/>
        <v>W 21</v>
      </c>
      <c r="Y48" s="15" t="str">
        <f t="shared" si="114"/>
        <v>W 22</v>
      </c>
      <c r="Z48" s="15" t="str">
        <f t="shared" si="114"/>
        <v>W 23</v>
      </c>
      <c r="AA48" s="15" t="str">
        <f t="shared" si="114"/>
        <v>W 24</v>
      </c>
      <c r="AB48" s="15" t="str">
        <f t="shared" si="114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>
        <v>2</v>
      </c>
      <c r="H49" s="5">
        <v>7</v>
      </c>
      <c r="I49" s="5">
        <v>151</v>
      </c>
      <c r="J49" s="5">
        <v>1639</v>
      </c>
      <c r="K49" s="5">
        <v>11178</v>
      </c>
      <c r="L49" s="5">
        <v>39673</v>
      </c>
      <c r="M49" s="5">
        <v>94417</v>
      </c>
      <c r="N49" s="5">
        <v>140508</v>
      </c>
      <c r="O49" s="5">
        <v>172539</v>
      </c>
      <c r="P49" s="5">
        <v>204176</v>
      </c>
      <c r="Q49" s="5">
        <v>210773</v>
      </c>
      <c r="R49" s="5">
        <v>219329</v>
      </c>
      <c r="S49" s="20">
        <v>230030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>
        <f t="shared" ref="D50:I50" si="115">D49-C49</f>
        <v>0</v>
      </c>
      <c r="E50" s="5">
        <f t="shared" si="115"/>
        <v>0</v>
      </c>
      <c r="F50" s="5">
        <f t="shared" si="115"/>
        <v>0</v>
      </c>
      <c r="G50" s="5">
        <f t="shared" si="115"/>
        <v>2</v>
      </c>
      <c r="H50" s="5">
        <f t="shared" si="115"/>
        <v>5</v>
      </c>
      <c r="I50" s="5">
        <f t="shared" si="115"/>
        <v>144</v>
      </c>
      <c r="J50" s="5">
        <f>J49-I49</f>
        <v>1488</v>
      </c>
      <c r="K50" s="5">
        <f t="shared" ref="K50:P50" si="116">K49-J49</f>
        <v>9539</v>
      </c>
      <c r="L50" s="5">
        <f t="shared" si="116"/>
        <v>28495</v>
      </c>
      <c r="M50" s="5">
        <f t="shared" si="116"/>
        <v>54744</v>
      </c>
      <c r="N50" s="5">
        <f t="shared" si="116"/>
        <v>46091</v>
      </c>
      <c r="O50" s="5">
        <f t="shared" si="116"/>
        <v>32031</v>
      </c>
      <c r="P50" s="5">
        <f t="shared" si="116"/>
        <v>31637</v>
      </c>
      <c r="Q50" s="5">
        <f t="shared" ref="Q50" si="117">Q49-P49</f>
        <v>6597</v>
      </c>
      <c r="R50" s="5">
        <f t="shared" ref="R50:S50" si="118">R49-Q49</f>
        <v>8556</v>
      </c>
      <c r="S50" s="20">
        <f t="shared" si="118"/>
        <v>10701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>
        <v>0</v>
      </c>
      <c r="G51" s="5">
        <v>0</v>
      </c>
      <c r="H51" s="5">
        <v>0</v>
      </c>
      <c r="I51" s="5">
        <v>0</v>
      </c>
      <c r="J51" s="5">
        <v>35</v>
      </c>
      <c r="K51" s="5">
        <v>491</v>
      </c>
      <c r="L51" s="5">
        <v>2696</v>
      </c>
      <c r="M51" s="5">
        <v>8189</v>
      </c>
      <c r="N51" s="5">
        <v>13798</v>
      </c>
      <c r="O51" s="5">
        <v>18056</v>
      </c>
      <c r="P51" s="5">
        <v>21282</v>
      </c>
      <c r="Q51" s="5">
        <v>23822</v>
      </c>
      <c r="R51" s="5">
        <v>25613</v>
      </c>
      <c r="S51" s="20">
        <v>26920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>
        <f t="shared" ref="D52:I52" si="119">D51-C51</f>
        <v>0</v>
      </c>
      <c r="E52" s="5">
        <f t="shared" si="119"/>
        <v>0</v>
      </c>
      <c r="F52" s="5">
        <f t="shared" si="119"/>
        <v>0</v>
      </c>
      <c r="G52" s="5">
        <f t="shared" si="119"/>
        <v>0</v>
      </c>
      <c r="H52" s="5">
        <f t="shared" si="119"/>
        <v>0</v>
      </c>
      <c r="I52" s="5">
        <f t="shared" si="119"/>
        <v>0</v>
      </c>
      <c r="J52" s="5">
        <f>J51-I51</f>
        <v>35</v>
      </c>
      <c r="K52" s="5">
        <f t="shared" ref="K52:P52" si="120">K51-J51</f>
        <v>456</v>
      </c>
      <c r="L52" s="5">
        <f t="shared" si="120"/>
        <v>2205</v>
      </c>
      <c r="M52" s="5">
        <f t="shared" si="120"/>
        <v>5493</v>
      </c>
      <c r="N52" s="5">
        <f t="shared" si="120"/>
        <v>5609</v>
      </c>
      <c r="O52" s="5">
        <f t="shared" si="120"/>
        <v>4258</v>
      </c>
      <c r="P52" s="5">
        <f t="shared" si="120"/>
        <v>3226</v>
      </c>
      <c r="Q52" s="5">
        <f t="shared" ref="Q52" si="121">Q51-P51</f>
        <v>2540</v>
      </c>
      <c r="R52" s="5">
        <f t="shared" ref="R52:S52" si="122">R51-Q51</f>
        <v>1791</v>
      </c>
      <c r="S52" s="5">
        <f t="shared" si="122"/>
        <v>1307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864/8000</f>
        <v>0.108</v>
      </c>
      <c r="N54" s="63">
        <f>N52/N50</f>
        <v>0.12169404005120306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8A29-C59C-431F-9E74-4A47F4713FDC}">
  <dimension ref="A1:AB55"/>
  <sheetViews>
    <sheetView topLeftCell="C1" workbookViewId="0">
      <selection activeCell="T54" sqref="T54"/>
    </sheetView>
  </sheetViews>
  <sheetFormatPr baseColWidth="10" defaultRowHeight="15" x14ac:dyDescent="0.25"/>
  <cols>
    <col min="3" max="3" width="2.7109375" customWidth="1"/>
    <col min="4" max="23" width="10.7109375" customWidth="1"/>
  </cols>
  <sheetData>
    <row r="1" spans="1:28" x14ac:dyDescent="0.25">
      <c r="D1" t="s">
        <v>77</v>
      </c>
      <c r="F1" s="1"/>
      <c r="G1" s="34"/>
      <c r="H1" s="1">
        <f>H5+H7+H13+H15</f>
        <v>10000000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4"/>
      <c r="AA1" s="1">
        <f>AA5+AA7+AA13+AA15</f>
        <v>10000000</v>
      </c>
      <c r="AB1" s="34"/>
    </row>
    <row r="2" spans="1:2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4">
        <v>10000000</v>
      </c>
      <c r="B3" s="5" t="s">
        <v>0</v>
      </c>
      <c r="D3" t="s">
        <v>68</v>
      </c>
      <c r="F3" s="15" t="s">
        <v>39</v>
      </c>
      <c r="G3" s="15" t="s">
        <v>40</v>
      </c>
      <c r="H3" s="15" t="s">
        <v>39</v>
      </c>
      <c r="I3" s="15" t="s">
        <v>42</v>
      </c>
      <c r="J3" s="15" t="s">
        <v>43</v>
      </c>
      <c r="K3" s="15" t="s">
        <v>44</v>
      </c>
      <c r="L3" s="15" t="s">
        <v>45</v>
      </c>
      <c r="M3" s="15" t="s">
        <v>46</v>
      </c>
      <c r="N3" s="15" t="s">
        <v>47</v>
      </c>
      <c r="O3" s="15" t="s">
        <v>48</v>
      </c>
      <c r="P3" s="15" t="s">
        <v>49</v>
      </c>
      <c r="Q3" s="15" t="s">
        <v>50</v>
      </c>
      <c r="R3" s="15" t="s">
        <v>51</v>
      </c>
      <c r="S3" s="15" t="s">
        <v>52</v>
      </c>
      <c r="T3" s="15" t="s">
        <v>53</v>
      </c>
      <c r="U3" s="15" t="s">
        <v>54</v>
      </c>
      <c r="V3" s="15" t="s">
        <v>55</v>
      </c>
      <c r="W3" s="15" t="s">
        <v>56</v>
      </c>
      <c r="X3" s="15" t="s">
        <v>57</v>
      </c>
      <c r="Y3" s="15" t="s">
        <v>58</v>
      </c>
      <c r="Z3" s="15" t="s">
        <v>59</v>
      </c>
      <c r="AA3" s="15" t="s">
        <v>60</v>
      </c>
      <c r="AB3" s="15" t="s">
        <v>61</v>
      </c>
    </row>
    <row r="4" spans="1:28" x14ac:dyDescent="0.25">
      <c r="D4" s="15" t="s">
        <v>8</v>
      </c>
      <c r="E4" s="15" t="s">
        <v>9</v>
      </c>
      <c r="F4" s="15" t="s">
        <v>10</v>
      </c>
      <c r="G4" s="15" t="s">
        <v>11</v>
      </c>
      <c r="H4" s="15" t="s">
        <v>10</v>
      </c>
      <c r="I4" s="15" t="s">
        <v>13</v>
      </c>
      <c r="J4" s="15" t="s">
        <v>14</v>
      </c>
      <c r="K4" s="27" t="s">
        <v>15</v>
      </c>
      <c r="L4" s="27" t="s">
        <v>16</v>
      </c>
      <c r="M4" s="27" t="s">
        <v>17</v>
      </c>
      <c r="N4" s="27" t="s">
        <v>18</v>
      </c>
      <c r="O4" s="27" t="s">
        <v>19</v>
      </c>
      <c r="P4" s="27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  <c r="X4" s="15" t="s">
        <v>28</v>
      </c>
      <c r="Y4" s="15" t="s">
        <v>29</v>
      </c>
      <c r="Z4" s="15" t="s">
        <v>30</v>
      </c>
      <c r="AA4" s="15" t="s">
        <v>31</v>
      </c>
      <c r="AB4" s="15" t="s">
        <v>32</v>
      </c>
    </row>
    <row r="5" spans="1:28" x14ac:dyDescent="0.25">
      <c r="A5" s="6" t="s">
        <v>67</v>
      </c>
      <c r="B5" s="7"/>
      <c r="C5" s="2"/>
      <c r="D5" s="17">
        <f t="shared" ref="D5:F5" si="0">IF(Ges_Bev-D15-D6-D13&lt;0,0,Ges_Bev-D15-D6-D13)</f>
        <v>10000000</v>
      </c>
      <c r="E5" s="17">
        <f t="shared" si="0"/>
        <v>10000000</v>
      </c>
      <c r="F5" s="17">
        <f t="shared" si="0"/>
        <v>10000000</v>
      </c>
      <c r="G5" s="40">
        <f t="shared" ref="G5" si="1">IF(Ges_Bev-G15-G13-G7-F7&lt;0,0,Ges_Bev-G15-G13-G7-F7)</f>
        <v>9999999.4000000004</v>
      </c>
      <c r="H5" s="33">
        <f t="shared" ref="H5:AB5" si="2">IF(Ges_Bev-H15-H13-H7&lt;0,0,Ges_Bev-H15-H13-H7)</f>
        <v>9999996.3999999985</v>
      </c>
      <c r="I5" s="33">
        <f t="shared" si="2"/>
        <v>9999981.4000007734</v>
      </c>
      <c r="J5" s="33">
        <f t="shared" si="2"/>
        <v>9999906.4000278637</v>
      </c>
      <c r="K5" s="33">
        <f t="shared" si="2"/>
        <v>9999531.4007631689</v>
      </c>
      <c r="L5" s="33">
        <f t="shared" si="2"/>
        <v>9998406.4120252114</v>
      </c>
      <c r="M5" s="33">
        <f t="shared" si="2"/>
        <v>9996156.5252331439</v>
      </c>
      <c r="N5" s="33">
        <f t="shared" si="2"/>
        <v>9992782.1576750875</v>
      </c>
      <c r="O5" s="33">
        <f t="shared" si="2"/>
        <v>9988396.9303844813</v>
      </c>
      <c r="P5" s="33">
        <f t="shared" si="2"/>
        <v>9984014.4266250227</v>
      </c>
      <c r="Q5" s="33">
        <f t="shared" si="2"/>
        <v>9980074.111435568</v>
      </c>
      <c r="R5" s="33">
        <f t="shared" si="2"/>
        <v>9976532.7060655057</v>
      </c>
      <c r="S5" s="33">
        <f t="shared" si="2"/>
        <v>9973350.9064737279</v>
      </c>
      <c r="T5" s="33">
        <f t="shared" si="2"/>
        <v>9970493.0699018724</v>
      </c>
      <c r="U5" s="33">
        <f t="shared" si="2"/>
        <v>9967926.9155611675</v>
      </c>
      <c r="V5" s="33">
        <f t="shared" si="2"/>
        <v>9965623.2412587963</v>
      </c>
      <c r="W5" s="33">
        <f t="shared" si="2"/>
        <v>9963555.6570463721</v>
      </c>
      <c r="X5" s="33">
        <f t="shared" si="2"/>
        <v>9961700.3363906033</v>
      </c>
      <c r="Y5" s="33">
        <f t="shared" si="2"/>
        <v>9960035.7849180829</v>
      </c>
      <c r="Z5" s="33">
        <f t="shared" si="2"/>
        <v>9958542.6264487375</v>
      </c>
      <c r="AA5" s="33">
        <f t="shared" si="2"/>
        <v>9957203.4057853818</v>
      </c>
      <c r="AB5" s="33">
        <f t="shared" si="2"/>
        <v>9956002.4075524416</v>
      </c>
    </row>
    <row r="6" spans="1:28" x14ac:dyDescent="0.25">
      <c r="A6" s="6" t="s">
        <v>6</v>
      </c>
      <c r="B6" s="7"/>
      <c r="C6" s="2"/>
      <c r="D6" s="17"/>
      <c r="E6" s="17"/>
      <c r="F6" s="17"/>
      <c r="G6" s="18">
        <f t="shared" ref="G6:I6" si="3">F6+G7</f>
        <v>0.6</v>
      </c>
      <c r="H6" s="40">
        <f t="shared" si="3"/>
        <v>3.6</v>
      </c>
      <c r="I6" s="18">
        <f t="shared" si="3"/>
        <v>18.59999922599976</v>
      </c>
      <c r="J6" s="18">
        <f t="shared" ref="J6" si="4">I6+J7</f>
        <v>93.599972135963753</v>
      </c>
      <c r="K6" s="18">
        <f t="shared" ref="K6" si="5">J6+K7</f>
        <v>468.59923683137026</v>
      </c>
      <c r="L6" s="18">
        <f t="shared" ref="L6" si="6">K6+L7</f>
        <v>1593.5879747865711</v>
      </c>
      <c r="M6" s="18">
        <f t="shared" ref="M6" si="7">L6+M7</f>
        <v>3843.4747668556047</v>
      </c>
      <c r="N6" s="18">
        <f t="shared" ref="N6" si="8">M6+N7</f>
        <v>7217.8423249140442</v>
      </c>
      <c r="O6" s="18">
        <f t="shared" ref="O6" si="9">N6+O7</f>
        <v>11603.069615519118</v>
      </c>
      <c r="P6" s="18">
        <f t="shared" ref="P6" si="10">O6+P7</f>
        <v>15985.573374975367</v>
      </c>
      <c r="Q6" s="18">
        <f t="shared" ref="Q6" si="11">P6+Q7</f>
        <v>19925.888564432258</v>
      </c>
      <c r="R6" s="18">
        <f t="shared" ref="R6" si="12">Q6+R7</f>
        <v>23467.293934492493</v>
      </c>
      <c r="S6" s="18">
        <f t="shared" ref="S6" si="13">R6+S7</f>
        <v>26649.093526271747</v>
      </c>
      <c r="T6" s="18">
        <f t="shared" ref="T6" si="14">S6+T7</f>
        <v>29506.930098127439</v>
      </c>
      <c r="U6" s="18">
        <f t="shared" ref="U6" si="15">T6+U7</f>
        <v>32073.084438832164</v>
      </c>
      <c r="V6" s="18">
        <f t="shared" ref="V6" si="16">U6+V7</f>
        <v>34376.758741203274</v>
      </c>
      <c r="W6" s="18">
        <f t="shared" ref="W6" si="17">V6+W7</f>
        <v>36444.342953627522</v>
      </c>
      <c r="X6" s="18">
        <f t="shared" ref="X6" si="18">W6+X7</f>
        <v>38299.663609395939</v>
      </c>
      <c r="Y6" s="18">
        <f t="shared" ref="Y6" si="19">X6+Y7</f>
        <v>39964.215081916358</v>
      </c>
      <c r="Z6" s="18">
        <f t="shared" ref="Z6" si="20">Y6+Z7</f>
        <v>41457.373551261255</v>
      </c>
      <c r="AA6" s="18">
        <f t="shared" ref="AA6" si="21">Z6+AA7</f>
        <v>42796.594214616962</v>
      </c>
      <c r="AB6" s="18">
        <f t="shared" ref="AB6" si="22">AA6+AB7</f>
        <v>43997.592447558993</v>
      </c>
    </row>
    <row r="7" spans="1:28" x14ac:dyDescent="0.25">
      <c r="A7" s="6" t="s">
        <v>62</v>
      </c>
      <c r="B7" s="7"/>
      <c r="C7" s="2"/>
      <c r="D7" s="17"/>
      <c r="E7" s="32"/>
      <c r="F7" s="32"/>
      <c r="G7" s="41">
        <v>0.6</v>
      </c>
      <c r="H7" s="40">
        <f t="shared" ref="H7:I7" si="23">IF((G7*G16*G5/(G5+G15))&gt;G5,G5,(G7*G16*G5/(G5+G15)))</f>
        <v>3</v>
      </c>
      <c r="I7" s="18">
        <f t="shared" si="23"/>
        <v>14.99999922599976</v>
      </c>
      <c r="J7" s="18">
        <f t="shared" ref="J7:AB7" si="24">IF((I7*I16*I5/(I5+I15))&gt;I5,I5,(I7*I16*I5/(I5+I15)))</f>
        <v>74.999972909964001</v>
      </c>
      <c r="K7" s="18">
        <f t="shared" si="24"/>
        <v>374.99926469540651</v>
      </c>
      <c r="L7" s="18">
        <f t="shared" si="24"/>
        <v>1124.9887379552008</v>
      </c>
      <c r="M7" s="18">
        <f t="shared" si="24"/>
        <v>2249.8867920690336</v>
      </c>
      <c r="N7" s="18">
        <f t="shared" si="24"/>
        <v>3374.3675580584395</v>
      </c>
      <c r="O7" s="18">
        <f t="shared" si="24"/>
        <v>4385.2272906050739</v>
      </c>
      <c r="P7" s="18">
        <f t="shared" si="24"/>
        <v>4382.5037594562491</v>
      </c>
      <c r="Q7" s="18">
        <f t="shared" si="24"/>
        <v>3940.3151894568919</v>
      </c>
      <c r="R7" s="18">
        <f t="shared" si="24"/>
        <v>3541.4053700602335</v>
      </c>
      <c r="S7" s="18">
        <f t="shared" si="24"/>
        <v>3181.799591779255</v>
      </c>
      <c r="T7" s="18">
        <f t="shared" si="24"/>
        <v>2857.8365718556925</v>
      </c>
      <c r="U7" s="18">
        <f t="shared" si="24"/>
        <v>2566.1543407047229</v>
      </c>
      <c r="V7" s="18">
        <f t="shared" si="24"/>
        <v>2303.674302371111</v>
      </c>
      <c r="W7" s="18">
        <f t="shared" si="24"/>
        <v>2067.5842124242445</v>
      </c>
      <c r="X7" s="18">
        <f t="shared" si="24"/>
        <v>1855.3206557684196</v>
      </c>
      <c r="Y7" s="18">
        <f t="shared" si="24"/>
        <v>1664.551472520418</v>
      </c>
      <c r="Z7" s="18">
        <f t="shared" si="24"/>
        <v>1493.1584693448963</v>
      </c>
      <c r="AA7" s="18">
        <f t="shared" si="24"/>
        <v>1339.220663355705</v>
      </c>
      <c r="AB7" s="18">
        <f t="shared" si="24"/>
        <v>1200.9982329420284</v>
      </c>
    </row>
    <row r="8" spans="1:28" x14ac:dyDescent="0.25">
      <c r="A8" s="8" t="s">
        <v>1</v>
      </c>
      <c r="B8" s="9">
        <f>1-mittlere_F-schwere_F</f>
        <v>0.76</v>
      </c>
      <c r="C8" s="2"/>
      <c r="D8" s="18"/>
      <c r="E8" s="18"/>
      <c r="F8" s="18"/>
      <c r="G8" s="18">
        <f t="shared" ref="G8" si="25">G$7*leichte_F</f>
        <v>0.45599999999999996</v>
      </c>
      <c r="H8" s="40">
        <f t="shared" ref="H8:AB8" si="26">H$7*leichte_F</f>
        <v>2.2800000000000002</v>
      </c>
      <c r="I8" s="18">
        <f t="shared" si="26"/>
        <v>11.399999411759818</v>
      </c>
      <c r="J8" s="18">
        <f t="shared" si="26"/>
        <v>56.999979411572639</v>
      </c>
      <c r="K8" s="18">
        <f t="shared" si="26"/>
        <v>284.99944116850895</v>
      </c>
      <c r="L8" s="18">
        <f t="shared" si="26"/>
        <v>854.99144084595264</v>
      </c>
      <c r="M8" s="18">
        <f t="shared" si="26"/>
        <v>1709.9139619724656</v>
      </c>
      <c r="N8" s="18">
        <f t="shared" si="26"/>
        <v>2564.5193441244141</v>
      </c>
      <c r="O8" s="18">
        <f t="shared" si="26"/>
        <v>3332.7727408598562</v>
      </c>
      <c r="P8" s="18">
        <f t="shared" si="26"/>
        <v>3330.7028571867495</v>
      </c>
      <c r="Q8" s="18">
        <f t="shared" si="26"/>
        <v>2994.6395439872376</v>
      </c>
      <c r="R8" s="18">
        <f t="shared" si="26"/>
        <v>2691.4680812457773</v>
      </c>
      <c r="S8" s="18">
        <f t="shared" si="26"/>
        <v>2418.1676897522339</v>
      </c>
      <c r="T8" s="18">
        <f t="shared" si="26"/>
        <v>2171.9557946103264</v>
      </c>
      <c r="U8" s="18">
        <f t="shared" si="26"/>
        <v>1950.2772989355894</v>
      </c>
      <c r="V8" s="18">
        <f t="shared" si="26"/>
        <v>1750.7924698020445</v>
      </c>
      <c r="W8" s="18">
        <f t="shared" si="26"/>
        <v>1571.3640014424259</v>
      </c>
      <c r="X8" s="18">
        <f t="shared" si="26"/>
        <v>1410.0436983839988</v>
      </c>
      <c r="Y8" s="18">
        <f t="shared" si="26"/>
        <v>1265.0591191155177</v>
      </c>
      <c r="Z8" s="18">
        <f t="shared" si="26"/>
        <v>1134.8004367021213</v>
      </c>
      <c r="AA8" s="18">
        <f t="shared" si="26"/>
        <v>1017.8077041503358</v>
      </c>
      <c r="AB8" s="18">
        <f t="shared" si="26"/>
        <v>912.75865703594161</v>
      </c>
    </row>
    <row r="9" spans="1:28" x14ac:dyDescent="0.25">
      <c r="A9" s="8" t="s">
        <v>2</v>
      </c>
      <c r="B9" s="10">
        <v>0.1</v>
      </c>
      <c r="C9" s="2"/>
      <c r="D9" s="18"/>
      <c r="E9" s="18"/>
      <c r="F9" s="18"/>
      <c r="G9" s="18">
        <f t="shared" ref="G9" si="27">G$7*mittlere_F</f>
        <v>0.06</v>
      </c>
      <c r="H9" s="40">
        <f t="shared" ref="H9:AB9" si="28">H$7*mittlere_F</f>
        <v>0.30000000000000004</v>
      </c>
      <c r="I9" s="18">
        <f t="shared" si="28"/>
        <v>1.4999999225999761</v>
      </c>
      <c r="J9" s="18">
        <f t="shared" si="28"/>
        <v>7.4999972909964008</v>
      </c>
      <c r="K9" s="18">
        <f t="shared" si="28"/>
        <v>37.499926469540654</v>
      </c>
      <c r="L9" s="18">
        <f t="shared" si="28"/>
        <v>112.49887379552008</v>
      </c>
      <c r="M9" s="18">
        <f t="shared" si="28"/>
        <v>224.98867920690338</v>
      </c>
      <c r="N9" s="18">
        <f t="shared" si="28"/>
        <v>337.43675580584397</v>
      </c>
      <c r="O9" s="18">
        <f t="shared" si="28"/>
        <v>438.5227290605074</v>
      </c>
      <c r="P9" s="18">
        <f t="shared" si="28"/>
        <v>438.25037594562491</v>
      </c>
      <c r="Q9" s="18">
        <f t="shared" si="28"/>
        <v>394.03151894568919</v>
      </c>
      <c r="R9" s="18">
        <f t="shared" si="28"/>
        <v>354.14053700602335</v>
      </c>
      <c r="S9" s="18">
        <f t="shared" si="28"/>
        <v>318.17995917792553</v>
      </c>
      <c r="T9" s="18">
        <f t="shared" si="28"/>
        <v>285.78365718556927</v>
      </c>
      <c r="U9" s="18">
        <f t="shared" si="28"/>
        <v>256.6154340704723</v>
      </c>
      <c r="V9" s="18">
        <f t="shared" si="28"/>
        <v>230.36743023711111</v>
      </c>
      <c r="W9" s="18">
        <f t="shared" si="28"/>
        <v>206.75842124242445</v>
      </c>
      <c r="X9" s="18">
        <f t="shared" si="28"/>
        <v>185.53206557684197</v>
      </c>
      <c r="Y9" s="18">
        <f t="shared" si="28"/>
        <v>166.4551472520418</v>
      </c>
      <c r="Z9" s="18">
        <f t="shared" si="28"/>
        <v>149.31584693448963</v>
      </c>
      <c r="AA9" s="18">
        <f t="shared" si="28"/>
        <v>133.92206633557052</v>
      </c>
      <c r="AB9" s="18">
        <f t="shared" si="28"/>
        <v>120.09982329420285</v>
      </c>
    </row>
    <row r="10" spans="1:28" x14ac:dyDescent="0.25">
      <c r="A10" s="8" t="s">
        <v>3</v>
      </c>
      <c r="B10" s="10">
        <v>0.14000000000000001</v>
      </c>
      <c r="C10" s="2"/>
      <c r="D10" s="18"/>
      <c r="E10" s="18"/>
      <c r="F10" s="18"/>
      <c r="G10" s="18">
        <f t="shared" ref="G10" si="29">G$7*schwere_F</f>
        <v>8.4000000000000005E-2</v>
      </c>
      <c r="H10" s="40">
        <f t="shared" ref="H10:AB10" si="30">H$7*schwere_F</f>
        <v>0.42000000000000004</v>
      </c>
      <c r="I10" s="18">
        <f t="shared" si="30"/>
        <v>2.0999998916399667</v>
      </c>
      <c r="J10" s="18">
        <f t="shared" si="30"/>
        <v>10.499996207394961</v>
      </c>
      <c r="K10" s="18">
        <f t="shared" si="30"/>
        <v>52.499897057356918</v>
      </c>
      <c r="L10" s="18">
        <f t="shared" si="30"/>
        <v>157.49842331372813</v>
      </c>
      <c r="M10" s="18">
        <f t="shared" si="30"/>
        <v>314.98415088966476</v>
      </c>
      <c r="N10" s="18">
        <f t="shared" si="30"/>
        <v>472.41145812818155</v>
      </c>
      <c r="O10" s="18">
        <f t="shared" si="30"/>
        <v>613.93182068471037</v>
      </c>
      <c r="P10" s="18">
        <f t="shared" si="30"/>
        <v>613.55052632387492</v>
      </c>
      <c r="Q10" s="18">
        <f t="shared" si="30"/>
        <v>551.64412652396493</v>
      </c>
      <c r="R10" s="18">
        <f t="shared" si="30"/>
        <v>495.79675180843276</v>
      </c>
      <c r="S10" s="18">
        <f t="shared" si="30"/>
        <v>445.45194284909576</v>
      </c>
      <c r="T10" s="18">
        <f t="shared" si="30"/>
        <v>400.09712005979696</v>
      </c>
      <c r="U10" s="18">
        <f t="shared" si="30"/>
        <v>359.26160769866124</v>
      </c>
      <c r="V10" s="18">
        <f t="shared" si="30"/>
        <v>322.51440233195558</v>
      </c>
      <c r="W10" s="18">
        <f t="shared" si="30"/>
        <v>289.46178973939425</v>
      </c>
      <c r="X10" s="18">
        <f t="shared" si="30"/>
        <v>259.74489180757877</v>
      </c>
      <c r="Y10" s="18">
        <f t="shared" si="30"/>
        <v>233.03720615285854</v>
      </c>
      <c r="Z10" s="18">
        <f t="shared" si="30"/>
        <v>209.0421857082855</v>
      </c>
      <c r="AA10" s="18">
        <f t="shared" si="30"/>
        <v>187.49089286979873</v>
      </c>
      <c r="AB10" s="18">
        <f t="shared" si="30"/>
        <v>168.13975261188398</v>
      </c>
    </row>
    <row r="11" spans="1:28" x14ac:dyDescent="0.25">
      <c r="A11" s="8" t="s">
        <v>64</v>
      </c>
      <c r="B11" s="11" t="s">
        <v>65</v>
      </c>
      <c r="C11" s="2"/>
      <c r="D11" s="18"/>
      <c r="E11" s="31"/>
      <c r="F11" s="31"/>
      <c r="G11" s="19">
        <f t="shared" ref="G11" si="31">F11</f>
        <v>0</v>
      </c>
      <c r="H11" s="19">
        <f t="shared" ref="H11" si="32">G11</f>
        <v>0</v>
      </c>
      <c r="I11" s="19">
        <f t="shared" ref="I11" si="33">H11</f>
        <v>0</v>
      </c>
      <c r="J11" s="19">
        <f t="shared" ref="J11" si="34">I11</f>
        <v>0</v>
      </c>
      <c r="K11" s="19">
        <f t="shared" ref="K11" si="35">J11</f>
        <v>0</v>
      </c>
      <c r="L11" s="19">
        <f t="shared" ref="L11" si="36">K11</f>
        <v>0</v>
      </c>
      <c r="M11" s="19">
        <f t="shared" ref="M11" si="37">L11</f>
        <v>0</v>
      </c>
      <c r="N11" s="19">
        <f t="shared" ref="N11" si="38">M11</f>
        <v>0</v>
      </c>
      <c r="O11" s="19">
        <f t="shared" ref="O11" si="39">N11</f>
        <v>0</v>
      </c>
      <c r="P11" s="19">
        <f t="shared" ref="P11" si="40">O11</f>
        <v>0</v>
      </c>
      <c r="Q11" s="19">
        <f t="shared" ref="Q11" si="41">P11</f>
        <v>0</v>
      </c>
      <c r="R11" s="19">
        <f t="shared" ref="R11" si="42">Q11</f>
        <v>0</v>
      </c>
      <c r="S11" s="19">
        <f t="shared" ref="S11" si="43">R11</f>
        <v>0</v>
      </c>
      <c r="T11" s="19">
        <f t="shared" ref="T11" si="44">S11</f>
        <v>0</v>
      </c>
      <c r="U11" s="19">
        <f t="shared" ref="U11" si="45">T11</f>
        <v>0</v>
      </c>
      <c r="V11" s="19">
        <f t="shared" ref="V11" si="46">U11</f>
        <v>0</v>
      </c>
      <c r="W11" s="19">
        <f t="shared" ref="W11" si="47">V11</f>
        <v>0</v>
      </c>
      <c r="X11" s="19">
        <f t="shared" ref="X11" si="48">W11</f>
        <v>0</v>
      </c>
      <c r="Y11" s="19">
        <f t="shared" ref="Y11" si="49">X11</f>
        <v>0</v>
      </c>
      <c r="Z11" s="19">
        <f t="shared" ref="Z11" si="50">Y11</f>
        <v>0</v>
      </c>
      <c r="AA11" s="19">
        <f t="shared" ref="AA11" si="51">Z11</f>
        <v>0</v>
      </c>
      <c r="AB11" s="19">
        <f t="shared" ref="AB11" si="52">AA11</f>
        <v>0</v>
      </c>
    </row>
    <row r="12" spans="1:28" x14ac:dyDescent="0.25">
      <c r="A12" s="6" t="s">
        <v>7</v>
      </c>
      <c r="B12" s="10"/>
      <c r="C12" s="2"/>
      <c r="D12" s="18"/>
      <c r="E12" s="18"/>
      <c r="F12" s="18"/>
      <c r="G12" s="33">
        <f>F10*(1-F11)</f>
        <v>0</v>
      </c>
      <c r="H12" s="39">
        <f t="shared" ref="H12:AB12" si="53">G10*(1-G11)</f>
        <v>8.4000000000000005E-2</v>
      </c>
      <c r="I12" s="33">
        <f t="shared" si="53"/>
        <v>0.42000000000000004</v>
      </c>
      <c r="J12" s="33">
        <f t="shared" si="53"/>
        <v>2.0999998916399667</v>
      </c>
      <c r="K12" s="33">
        <f t="shared" si="53"/>
        <v>10.499996207394961</v>
      </c>
      <c r="L12" s="33">
        <f t="shared" si="53"/>
        <v>52.499897057356918</v>
      </c>
      <c r="M12" s="33">
        <f t="shared" si="53"/>
        <v>157.49842331372813</v>
      </c>
      <c r="N12" s="33">
        <f t="shared" si="53"/>
        <v>314.98415088966476</v>
      </c>
      <c r="O12" s="33">
        <f t="shared" si="53"/>
        <v>472.41145812818155</v>
      </c>
      <c r="P12" s="33">
        <f t="shared" si="53"/>
        <v>613.93182068471037</v>
      </c>
      <c r="Q12" s="33">
        <f t="shared" si="53"/>
        <v>613.55052632387492</v>
      </c>
      <c r="R12" s="33">
        <f t="shared" si="53"/>
        <v>551.64412652396493</v>
      </c>
      <c r="S12" s="33">
        <f t="shared" si="53"/>
        <v>495.79675180843276</v>
      </c>
      <c r="T12" s="33">
        <f t="shared" si="53"/>
        <v>445.45194284909576</v>
      </c>
      <c r="U12" s="33">
        <f t="shared" si="53"/>
        <v>400.09712005979696</v>
      </c>
      <c r="V12" s="33">
        <f t="shared" si="53"/>
        <v>359.26160769866124</v>
      </c>
      <c r="W12" s="33">
        <f t="shared" si="53"/>
        <v>322.51440233195558</v>
      </c>
      <c r="X12" s="33">
        <f t="shared" si="53"/>
        <v>289.46178973939425</v>
      </c>
      <c r="Y12" s="33">
        <f t="shared" si="53"/>
        <v>259.74489180757877</v>
      </c>
      <c r="Z12" s="33">
        <f t="shared" si="53"/>
        <v>233.03720615285854</v>
      </c>
      <c r="AA12" s="33">
        <f t="shared" si="53"/>
        <v>209.0421857082855</v>
      </c>
      <c r="AB12" s="33">
        <f t="shared" si="53"/>
        <v>187.49089286979873</v>
      </c>
    </row>
    <row r="13" spans="1:28" x14ac:dyDescent="0.25">
      <c r="A13" s="6" t="s">
        <v>38</v>
      </c>
      <c r="B13" s="7"/>
      <c r="C13" s="2"/>
      <c r="D13" s="20"/>
      <c r="E13" s="20"/>
      <c r="F13" s="20"/>
      <c r="G13" s="18">
        <f t="shared" ref="G13" si="54">F13+G12</f>
        <v>0</v>
      </c>
      <c r="H13" s="40">
        <f t="shared" ref="H13" si="55">G13+H12</f>
        <v>8.4000000000000005E-2</v>
      </c>
      <c r="I13" s="18">
        <f t="shared" ref="I13" si="56">H13+I12</f>
        <v>0.504</v>
      </c>
      <c r="J13" s="18">
        <f t="shared" ref="J13" si="57">I13+J12</f>
        <v>2.6039998916399667</v>
      </c>
      <c r="K13" s="18">
        <f t="shared" ref="K13" si="58">J13+K12</f>
        <v>13.103996099034928</v>
      </c>
      <c r="L13" s="18">
        <f t="shared" ref="L13" si="59">K13+L12</f>
        <v>65.603893156391848</v>
      </c>
      <c r="M13" s="18">
        <f t="shared" ref="M13" si="60">L13+M12</f>
        <v>223.10231647011997</v>
      </c>
      <c r="N13" s="18">
        <f t="shared" ref="N13" si="61">M13+N12</f>
        <v>538.08646735978471</v>
      </c>
      <c r="O13" s="18">
        <f t="shared" ref="O13" si="62">N13+O12</f>
        <v>1010.4979254879663</v>
      </c>
      <c r="P13" s="18">
        <f t="shared" ref="P13" si="63">O13+P12</f>
        <v>1624.4297461726767</v>
      </c>
      <c r="Q13" s="18">
        <f t="shared" ref="Q13" si="64">P13+Q12</f>
        <v>2237.9802724965516</v>
      </c>
      <c r="R13" s="18">
        <f t="shared" ref="R13" si="65">Q13+R12</f>
        <v>2789.6243990205166</v>
      </c>
      <c r="S13" s="18">
        <f t="shared" ref="S13" si="66">R13+S12</f>
        <v>3285.4211508289495</v>
      </c>
      <c r="T13" s="18">
        <f t="shared" ref="T13" si="67">S13+T12</f>
        <v>3730.8730936780453</v>
      </c>
      <c r="U13" s="18">
        <f t="shared" ref="U13" si="68">T13+U12</f>
        <v>4130.9702137378426</v>
      </c>
      <c r="V13" s="18">
        <f t="shared" ref="V13" si="69">U13+V12</f>
        <v>4490.2318214365041</v>
      </c>
      <c r="W13" s="18">
        <f t="shared" ref="W13" si="70">V13+W12</f>
        <v>4812.7462237684595</v>
      </c>
      <c r="X13" s="18">
        <f t="shared" ref="X13" si="71">W13+X12</f>
        <v>5102.208013507854</v>
      </c>
      <c r="Y13" s="18">
        <f t="shared" ref="Y13" si="72">X13+Y12</f>
        <v>5361.9529053154329</v>
      </c>
      <c r="Z13" s="18">
        <f t="shared" ref="Z13" si="73">Y13+Z12</f>
        <v>5594.9901114682916</v>
      </c>
      <c r="AA13" s="18">
        <f t="shared" ref="AA13" si="74">Z13+AA12</f>
        <v>5804.0322971765772</v>
      </c>
      <c r="AB13" s="18">
        <f t="shared" ref="AB13" si="75">AA13+AB12</f>
        <v>5991.5231900463759</v>
      </c>
    </row>
    <row r="14" spans="1:28" x14ac:dyDescent="0.25">
      <c r="A14" s="6" t="s">
        <v>5</v>
      </c>
      <c r="B14" s="7"/>
      <c r="C14" s="2"/>
      <c r="D14" s="20"/>
      <c r="E14" s="20"/>
      <c r="F14" s="20"/>
      <c r="G14" s="33">
        <f>F8+F9+F10*F11</f>
        <v>0</v>
      </c>
      <c r="H14" s="39">
        <f t="shared" ref="H14:AB14" si="76">G8+G9+G10*G11</f>
        <v>0.51600000000000001</v>
      </c>
      <c r="I14" s="33">
        <f t="shared" si="76"/>
        <v>2.58</v>
      </c>
      <c r="J14" s="33">
        <f t="shared" si="76"/>
        <v>12.899999334359794</v>
      </c>
      <c r="K14" s="33">
        <f t="shared" si="76"/>
        <v>64.499976702569043</v>
      </c>
      <c r="L14" s="33">
        <f t="shared" si="76"/>
        <v>322.49936763804959</v>
      </c>
      <c r="M14" s="33">
        <f t="shared" si="76"/>
        <v>967.49031464147276</v>
      </c>
      <c r="N14" s="33">
        <f t="shared" si="76"/>
        <v>1934.9026411793689</v>
      </c>
      <c r="O14" s="33">
        <f t="shared" si="76"/>
        <v>2901.956099930258</v>
      </c>
      <c r="P14" s="33">
        <f t="shared" si="76"/>
        <v>3771.2954699203638</v>
      </c>
      <c r="Q14" s="33">
        <f t="shared" si="76"/>
        <v>3768.9532331323744</v>
      </c>
      <c r="R14" s="33">
        <f t="shared" si="76"/>
        <v>3388.6710629329268</v>
      </c>
      <c r="S14" s="33">
        <f t="shared" si="76"/>
        <v>3045.6086182518006</v>
      </c>
      <c r="T14" s="33">
        <f t="shared" si="76"/>
        <v>2736.3476489301593</v>
      </c>
      <c r="U14" s="33">
        <f t="shared" si="76"/>
        <v>2457.7394517958955</v>
      </c>
      <c r="V14" s="33">
        <f t="shared" si="76"/>
        <v>2206.8927330060619</v>
      </c>
      <c r="W14" s="33">
        <f t="shared" si="76"/>
        <v>1981.1599000391557</v>
      </c>
      <c r="X14" s="33">
        <f t="shared" si="76"/>
        <v>1778.1224226848503</v>
      </c>
      <c r="Y14" s="33">
        <f t="shared" si="76"/>
        <v>1595.5757639608407</v>
      </c>
      <c r="Z14" s="33">
        <f t="shared" si="76"/>
        <v>1431.5142663675595</v>
      </c>
      <c r="AA14" s="33">
        <f t="shared" si="76"/>
        <v>1284.1162836366109</v>
      </c>
      <c r="AB14" s="33">
        <f t="shared" si="76"/>
        <v>1151.7297704859063</v>
      </c>
    </row>
    <row r="15" spans="1:28" x14ac:dyDescent="0.25">
      <c r="A15" s="6" t="s">
        <v>63</v>
      </c>
      <c r="B15" s="7"/>
      <c r="C15" s="2"/>
      <c r="D15" s="20"/>
      <c r="E15" s="20"/>
      <c r="F15" s="20"/>
      <c r="G15" s="18">
        <f t="shared" ref="G15" si="77">F15+G14</f>
        <v>0</v>
      </c>
      <c r="H15" s="40">
        <f t="shared" ref="H15" si="78">G15+H14</f>
        <v>0.51600000000000001</v>
      </c>
      <c r="I15" s="18">
        <f t="shared" ref="I15" si="79">H15+I14</f>
        <v>3.0960000000000001</v>
      </c>
      <c r="J15" s="18">
        <f t="shared" ref="J15" si="80">I15+J14</f>
        <v>15.995999334359794</v>
      </c>
      <c r="K15" s="18">
        <f t="shared" ref="K15" si="81">J15+K14</f>
        <v>80.495976036928838</v>
      </c>
      <c r="L15" s="18">
        <f t="shared" ref="L15" si="82">K15+L14</f>
        <v>402.99534367497841</v>
      </c>
      <c r="M15" s="18">
        <f t="shared" ref="M15" si="83">L15+M14</f>
        <v>1370.4856583164512</v>
      </c>
      <c r="N15" s="18">
        <f t="shared" ref="N15" si="84">M15+N14</f>
        <v>3305.3882994958203</v>
      </c>
      <c r="O15" s="18">
        <f t="shared" ref="O15" si="85">N15+O14</f>
        <v>6207.3443994260779</v>
      </c>
      <c r="P15" s="18">
        <f t="shared" ref="P15" si="86">O15+P14</f>
        <v>9978.6398693464416</v>
      </c>
      <c r="Q15" s="18">
        <f t="shared" ref="Q15" si="87">P15+Q14</f>
        <v>13747.593102478815</v>
      </c>
      <c r="R15" s="18">
        <f t="shared" ref="R15" si="88">Q15+R14</f>
        <v>17136.264165411743</v>
      </c>
      <c r="S15" s="18">
        <f t="shared" ref="S15" si="89">R15+S14</f>
        <v>20181.872783663544</v>
      </c>
      <c r="T15" s="18">
        <f t="shared" ref="T15" si="90">S15+T14</f>
        <v>22918.220432593705</v>
      </c>
      <c r="U15" s="18">
        <f t="shared" ref="U15" si="91">T15+U14</f>
        <v>25375.959884389602</v>
      </c>
      <c r="V15" s="18">
        <f t="shared" ref="V15" si="92">U15+V14</f>
        <v>27582.852617395663</v>
      </c>
      <c r="W15" s="18">
        <f t="shared" ref="W15" si="93">V15+W14</f>
        <v>29564.012517434818</v>
      </c>
      <c r="X15" s="18">
        <f t="shared" ref="X15" si="94">W15+X14</f>
        <v>31342.134940119668</v>
      </c>
      <c r="Y15" s="18">
        <f t="shared" ref="Y15" si="95">X15+Y14</f>
        <v>32937.710704080506</v>
      </c>
      <c r="Z15" s="18">
        <f t="shared" ref="Z15" si="96">Y15+Z14</f>
        <v>34369.224970448064</v>
      </c>
      <c r="AA15" s="18">
        <f t="shared" ref="AA15" si="97">Z15+AA14</f>
        <v>35653.341254084677</v>
      </c>
      <c r="AB15" s="18">
        <f t="shared" ref="AB15" si="98">AA15+AB14</f>
        <v>36805.071024570585</v>
      </c>
    </row>
    <row r="16" spans="1:28" x14ac:dyDescent="0.25">
      <c r="A16" s="12" t="s">
        <v>4</v>
      </c>
      <c r="B16" s="13" t="s">
        <v>69</v>
      </c>
      <c r="C16" s="2"/>
      <c r="D16" s="20"/>
      <c r="E16" s="35"/>
      <c r="F16" s="20"/>
      <c r="G16" s="44">
        <v>5</v>
      </c>
      <c r="H16" s="45">
        <f t="shared" ref="H16:J16" si="99">G16</f>
        <v>5</v>
      </c>
      <c r="I16" s="45">
        <f t="shared" si="99"/>
        <v>5</v>
      </c>
      <c r="J16" s="45">
        <f t="shared" si="99"/>
        <v>5</v>
      </c>
      <c r="K16" s="45">
        <v>3</v>
      </c>
      <c r="L16" s="45">
        <v>2</v>
      </c>
      <c r="M16" s="45">
        <v>1.5</v>
      </c>
      <c r="N16" s="45">
        <v>1.3</v>
      </c>
      <c r="O16" s="45">
        <v>1</v>
      </c>
      <c r="P16" s="45">
        <v>0.9</v>
      </c>
      <c r="Q16" s="45">
        <f t="shared" ref="Q16:S16" si="100">P16</f>
        <v>0.9</v>
      </c>
      <c r="R16" s="45">
        <f t="shared" si="100"/>
        <v>0.9</v>
      </c>
      <c r="S16" s="45">
        <f t="shared" si="100"/>
        <v>0.9</v>
      </c>
      <c r="T16" s="45">
        <f t="shared" ref="T16" si="101">S16</f>
        <v>0.9</v>
      </c>
      <c r="U16" s="45">
        <f t="shared" ref="U16" si="102">T16</f>
        <v>0.9</v>
      </c>
      <c r="V16" s="45">
        <f t="shared" ref="V16" si="103">U16</f>
        <v>0.9</v>
      </c>
      <c r="W16" s="45">
        <f t="shared" ref="W16" si="104">V16</f>
        <v>0.9</v>
      </c>
      <c r="X16" s="45">
        <f t="shared" ref="X16" si="105">W16</f>
        <v>0.9</v>
      </c>
      <c r="Y16" s="45">
        <f t="shared" ref="Y16" si="106">X16</f>
        <v>0.9</v>
      </c>
      <c r="Z16" s="45">
        <f t="shared" ref="Z16" si="107">Y16</f>
        <v>0.9</v>
      </c>
      <c r="AA16" s="45">
        <f t="shared" ref="AA16" si="108">Z16</f>
        <v>0.9</v>
      </c>
      <c r="AB16" s="45">
        <f t="shared" ref="AB16" si="109">AA16</f>
        <v>0.9</v>
      </c>
    </row>
    <row r="17" spans="1:16" x14ac:dyDescent="0.25">
      <c r="A17" s="14" t="s">
        <v>79</v>
      </c>
      <c r="B17" s="42" t="s">
        <v>81</v>
      </c>
      <c r="F17" s="48"/>
      <c r="G17" s="43">
        <f>POWER(G16,1/7)</f>
        <v>1.2584989506418267</v>
      </c>
      <c r="L17" s="43">
        <f>POWER(L16,1/7)</f>
        <v>1.1040895136738123</v>
      </c>
      <c r="M17" s="43">
        <f>POWER(M16,1/7)</f>
        <v>1.0596340226670484</v>
      </c>
      <c r="P17" s="43">
        <f>POWER(P16,1/7)</f>
        <v>0.98506120544111553</v>
      </c>
    </row>
    <row r="18" spans="1:16" x14ac:dyDescent="0.25">
      <c r="H18" s="2"/>
      <c r="M18" s="1"/>
    </row>
    <row r="46" spans="1:28" x14ac:dyDescent="0.25">
      <c r="I46" s="3" t="s">
        <v>36</v>
      </c>
    </row>
    <row r="47" spans="1:28" x14ac:dyDescent="0.25">
      <c r="A47" s="12"/>
      <c r="B47" s="28" t="s">
        <v>73</v>
      </c>
      <c r="D47" s="25">
        <f t="shared" ref="D47:G47" si="110">E47-7</f>
        <v>43859</v>
      </c>
      <c r="E47" s="25">
        <f t="shared" si="110"/>
        <v>43866</v>
      </c>
      <c r="F47" s="25">
        <f t="shared" si="110"/>
        <v>43873</v>
      </c>
      <c r="G47" s="25">
        <f t="shared" si="110"/>
        <v>43880</v>
      </c>
      <c r="H47" s="25">
        <f>I47-7</f>
        <v>43887</v>
      </c>
      <c r="I47" s="26">
        <v>43894</v>
      </c>
      <c r="J47" s="25">
        <f>I47+7</f>
        <v>43901</v>
      </c>
      <c r="K47" s="25">
        <f t="shared" ref="K47:AB47" si="111">J47+7</f>
        <v>43908</v>
      </c>
      <c r="L47" s="25">
        <f t="shared" si="111"/>
        <v>43915</v>
      </c>
      <c r="M47" s="25">
        <f t="shared" si="111"/>
        <v>43922</v>
      </c>
      <c r="N47" s="25">
        <f t="shared" si="111"/>
        <v>43929</v>
      </c>
      <c r="O47" s="25">
        <f t="shared" si="111"/>
        <v>43936</v>
      </c>
      <c r="P47" s="25">
        <f t="shared" si="111"/>
        <v>43943</v>
      </c>
      <c r="Q47" s="25">
        <f t="shared" si="111"/>
        <v>43950</v>
      </c>
      <c r="R47" s="25">
        <f t="shared" si="111"/>
        <v>43957</v>
      </c>
      <c r="S47" s="25">
        <f t="shared" si="111"/>
        <v>43964</v>
      </c>
      <c r="T47" s="25">
        <f t="shared" si="111"/>
        <v>43971</v>
      </c>
      <c r="U47" s="25">
        <f t="shared" si="111"/>
        <v>43978</v>
      </c>
      <c r="V47" s="25">
        <f t="shared" si="111"/>
        <v>43985</v>
      </c>
      <c r="W47" s="25">
        <f t="shared" si="111"/>
        <v>43992</v>
      </c>
      <c r="X47" s="25">
        <f t="shared" si="111"/>
        <v>43999</v>
      </c>
      <c r="Y47" s="25">
        <f t="shared" si="111"/>
        <v>44006</v>
      </c>
      <c r="Z47" s="25">
        <f t="shared" si="111"/>
        <v>44013</v>
      </c>
      <c r="AA47" s="25">
        <f t="shared" si="111"/>
        <v>44020</v>
      </c>
      <c r="AB47" s="25">
        <f t="shared" si="111"/>
        <v>44027</v>
      </c>
    </row>
    <row r="48" spans="1:28" x14ac:dyDescent="0.25">
      <c r="A48" s="29"/>
      <c r="B48" s="30" t="s">
        <v>71</v>
      </c>
      <c r="D48" s="15" t="str">
        <f t="shared" ref="D48:AB48" si="112">D4</f>
        <v>W 1</v>
      </c>
      <c r="E48" s="15" t="str">
        <f t="shared" si="112"/>
        <v>W 2</v>
      </c>
      <c r="F48" s="15" t="str">
        <f t="shared" si="112"/>
        <v>W 3</v>
      </c>
      <c r="G48" s="27" t="str">
        <f t="shared" si="112"/>
        <v>W 4</v>
      </c>
      <c r="H48" s="27" t="str">
        <f t="shared" si="112"/>
        <v>W 3</v>
      </c>
      <c r="I48" s="27" t="str">
        <f t="shared" si="112"/>
        <v>W 6</v>
      </c>
      <c r="J48" s="27" t="str">
        <f t="shared" si="112"/>
        <v>W 7</v>
      </c>
      <c r="K48" s="27" t="str">
        <f t="shared" si="112"/>
        <v>W 8</v>
      </c>
      <c r="L48" s="27" t="str">
        <f t="shared" si="112"/>
        <v>W 9</v>
      </c>
      <c r="M48" s="27" t="str">
        <f t="shared" si="112"/>
        <v>W 10</v>
      </c>
      <c r="N48" s="27" t="str">
        <f t="shared" si="112"/>
        <v>W 11</v>
      </c>
      <c r="O48" s="27" t="str">
        <f t="shared" si="112"/>
        <v>W 12</v>
      </c>
      <c r="P48" s="15" t="str">
        <f t="shared" si="112"/>
        <v>W 13</v>
      </c>
      <c r="Q48" s="15" t="str">
        <f t="shared" si="112"/>
        <v>W 14</v>
      </c>
      <c r="R48" s="15" t="str">
        <f t="shared" si="112"/>
        <v>W 15</v>
      </c>
      <c r="S48" s="15" t="str">
        <f t="shared" si="112"/>
        <v>W 16</v>
      </c>
      <c r="T48" s="15" t="str">
        <f t="shared" si="112"/>
        <v>W 17</v>
      </c>
      <c r="U48" s="15" t="str">
        <f t="shared" si="112"/>
        <v>W 18</v>
      </c>
      <c r="V48" s="15" t="str">
        <f t="shared" si="112"/>
        <v>W 19</v>
      </c>
      <c r="W48" s="15" t="str">
        <f t="shared" si="112"/>
        <v>W 20</v>
      </c>
      <c r="X48" s="15" t="str">
        <f t="shared" si="112"/>
        <v>W 21</v>
      </c>
      <c r="Y48" s="15" t="str">
        <f t="shared" si="112"/>
        <v>W 22</v>
      </c>
      <c r="Z48" s="15" t="str">
        <f t="shared" si="112"/>
        <v>W 23</v>
      </c>
      <c r="AA48" s="15" t="str">
        <f t="shared" si="112"/>
        <v>W 24</v>
      </c>
      <c r="AB48" s="15" t="str">
        <f t="shared" si="112"/>
        <v>W 25</v>
      </c>
    </row>
    <row r="49" spans="1:28" x14ac:dyDescent="0.25">
      <c r="A49" s="6"/>
      <c r="B49" s="23" t="s">
        <v>33</v>
      </c>
      <c r="D49" s="5"/>
      <c r="E49" s="5"/>
      <c r="F49" s="5"/>
      <c r="G49" s="5"/>
      <c r="H49" s="5">
        <v>0</v>
      </c>
      <c r="I49" s="5">
        <v>23</v>
      </c>
      <c r="J49" s="5">
        <v>325</v>
      </c>
      <c r="K49" s="5">
        <v>1166</v>
      </c>
      <c r="L49" s="5">
        <v>2271</v>
      </c>
      <c r="M49" s="5">
        <v>4434</v>
      </c>
      <c r="N49" s="5">
        <v>7692</v>
      </c>
      <c r="O49" s="5">
        <v>11444</v>
      </c>
      <c r="P49" s="5">
        <v>15321</v>
      </c>
      <c r="Q49" s="5">
        <v>19620</v>
      </c>
      <c r="R49" s="5">
        <v>23216</v>
      </c>
      <c r="S49" s="20">
        <v>27272</v>
      </c>
      <c r="T49" s="5"/>
      <c r="U49" s="5"/>
      <c r="V49" s="5"/>
      <c r="W49" s="5"/>
      <c r="X49" s="5"/>
      <c r="Y49" s="5"/>
      <c r="Z49" s="5"/>
      <c r="AA49" s="5"/>
      <c r="AB49" s="5"/>
    </row>
    <row r="50" spans="1:28" x14ac:dyDescent="0.25">
      <c r="A50" s="6"/>
      <c r="B50" s="23" t="s">
        <v>62</v>
      </c>
      <c r="D50" s="5">
        <f t="shared" ref="D50:I50" si="113">D49-C49</f>
        <v>0</v>
      </c>
      <c r="E50" s="5">
        <f t="shared" si="113"/>
        <v>0</v>
      </c>
      <c r="F50" s="5">
        <f t="shared" si="113"/>
        <v>0</v>
      </c>
      <c r="G50" s="5">
        <f t="shared" si="113"/>
        <v>0</v>
      </c>
      <c r="H50" s="5">
        <f t="shared" si="113"/>
        <v>0</v>
      </c>
      <c r="I50" s="5">
        <f t="shared" si="113"/>
        <v>23</v>
      </c>
      <c r="J50" s="5">
        <f>J49-I49</f>
        <v>302</v>
      </c>
      <c r="K50" s="5">
        <f t="shared" ref="K50:P50" si="114">K49-J49</f>
        <v>841</v>
      </c>
      <c r="L50" s="5">
        <f t="shared" si="114"/>
        <v>1105</v>
      </c>
      <c r="M50" s="5">
        <f t="shared" si="114"/>
        <v>2163</v>
      </c>
      <c r="N50" s="5">
        <f t="shared" si="114"/>
        <v>3258</v>
      </c>
      <c r="O50" s="5">
        <f t="shared" si="114"/>
        <v>3752</v>
      </c>
      <c r="P50" s="5">
        <f t="shared" si="114"/>
        <v>3877</v>
      </c>
      <c r="Q50" s="5">
        <f t="shared" ref="Q50" si="115">Q49-P49</f>
        <v>4299</v>
      </c>
      <c r="R50" s="5">
        <f t="shared" ref="R50:S50" si="116">R49-Q49</f>
        <v>3596</v>
      </c>
      <c r="S50" s="20">
        <f t="shared" si="116"/>
        <v>4056</v>
      </c>
      <c r="T50" s="5"/>
      <c r="U50" s="5"/>
      <c r="V50" s="5"/>
      <c r="W50" s="5"/>
      <c r="X50" s="5"/>
      <c r="Y50" s="5"/>
      <c r="Z50" s="5"/>
      <c r="AA50" s="5"/>
      <c r="AB50" s="5"/>
    </row>
    <row r="51" spans="1:28" x14ac:dyDescent="0.25">
      <c r="A51" s="6"/>
      <c r="B51" s="23" t="s">
        <v>34</v>
      </c>
      <c r="D51" s="5"/>
      <c r="E51" s="5"/>
      <c r="F51" s="5"/>
      <c r="G51" s="5"/>
      <c r="H51" s="5">
        <v>0</v>
      </c>
      <c r="I51" s="5">
        <v>0</v>
      </c>
      <c r="J51" s="5">
        <v>0</v>
      </c>
      <c r="K51" s="5">
        <v>8</v>
      </c>
      <c r="L51" s="5">
        <v>36</v>
      </c>
      <c r="M51" s="5">
        <v>180</v>
      </c>
      <c r="N51" s="5">
        <v>591</v>
      </c>
      <c r="O51" s="5">
        <v>1033</v>
      </c>
      <c r="P51" s="5">
        <v>1765</v>
      </c>
      <c r="Q51" s="5">
        <v>2355</v>
      </c>
      <c r="R51" s="5">
        <v>2854</v>
      </c>
      <c r="S51" s="20">
        <v>3313</v>
      </c>
      <c r="T51" s="5"/>
      <c r="U51" s="5"/>
      <c r="V51" s="5"/>
      <c r="W51" s="5"/>
      <c r="X51" s="5"/>
      <c r="Y51" s="5"/>
      <c r="Z51" s="5"/>
      <c r="AA51" s="5"/>
      <c r="AB51" s="5"/>
    </row>
    <row r="52" spans="1:28" x14ac:dyDescent="0.25">
      <c r="A52" s="6"/>
      <c r="B52" s="23" t="s">
        <v>35</v>
      </c>
      <c r="D52" s="5">
        <f t="shared" ref="D52:I52" si="117">D51-C51</f>
        <v>0</v>
      </c>
      <c r="E52" s="5">
        <f t="shared" si="117"/>
        <v>0</v>
      </c>
      <c r="F52" s="5">
        <f t="shared" si="117"/>
        <v>0</v>
      </c>
      <c r="G52" s="5">
        <f t="shared" si="117"/>
        <v>0</v>
      </c>
      <c r="H52" s="5">
        <f t="shared" si="117"/>
        <v>0</v>
      </c>
      <c r="I52" s="5">
        <f t="shared" si="117"/>
        <v>0</v>
      </c>
      <c r="J52" s="5">
        <f>J51-I51</f>
        <v>0</v>
      </c>
      <c r="K52" s="5">
        <f t="shared" ref="K52:P52" si="118">K51-J51</f>
        <v>8</v>
      </c>
      <c r="L52" s="5">
        <f t="shared" si="118"/>
        <v>28</v>
      </c>
      <c r="M52" s="5">
        <f t="shared" si="118"/>
        <v>144</v>
      </c>
      <c r="N52" s="5">
        <f t="shared" si="118"/>
        <v>411</v>
      </c>
      <c r="O52" s="5">
        <f t="shared" si="118"/>
        <v>442</v>
      </c>
      <c r="P52" s="5">
        <f t="shared" si="118"/>
        <v>732</v>
      </c>
      <c r="Q52" s="5">
        <f t="shared" ref="Q52" si="119">Q51-P51</f>
        <v>590</v>
      </c>
      <c r="R52" s="5">
        <f t="shared" ref="R52:S52" si="120">R51-Q51</f>
        <v>499</v>
      </c>
      <c r="S52" s="5">
        <f t="shared" si="120"/>
        <v>459</v>
      </c>
      <c r="T52" s="5"/>
      <c r="U52" s="5"/>
      <c r="V52" s="5"/>
      <c r="W52" s="5"/>
      <c r="X52" s="5"/>
      <c r="Y52" s="5"/>
      <c r="Z52" s="5"/>
      <c r="AA52" s="5"/>
      <c r="AB52" s="5"/>
    </row>
    <row r="54" spans="1:28" x14ac:dyDescent="0.25">
      <c r="B54" s="52">
        <f>39/391</f>
        <v>9.9744245524296671E-2</v>
      </c>
      <c r="O54" s="63">
        <f>O52/O50</f>
        <v>0.11780383795309168</v>
      </c>
    </row>
    <row r="55" spans="1:28" x14ac:dyDescent="0.25">
      <c r="B55" s="50" t="s">
        <v>83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44</vt:i4>
      </vt:variant>
    </vt:vector>
  </HeadingPairs>
  <TitlesOfParts>
    <vt:vector size="55" baseType="lpstr">
      <vt:lpstr>Deutschland</vt:lpstr>
      <vt:lpstr>D-Test</vt:lpstr>
      <vt:lpstr>Austria</vt:lpstr>
      <vt:lpstr>Denmark</vt:lpstr>
      <vt:lpstr>France</vt:lpstr>
      <vt:lpstr>Italy</vt:lpstr>
      <vt:lpstr>South Korea</vt:lpstr>
      <vt:lpstr>Spain</vt:lpstr>
      <vt:lpstr>Sweden</vt:lpstr>
      <vt:lpstr>UK</vt:lpstr>
      <vt:lpstr>USA</vt:lpstr>
      <vt:lpstr>Austria!Ges_Bev</vt:lpstr>
      <vt:lpstr>Denmark!Ges_Bev</vt:lpstr>
      <vt:lpstr>'D-Test'!Ges_Bev</vt:lpstr>
      <vt:lpstr>France!Ges_Bev</vt:lpstr>
      <vt:lpstr>Italy!Ges_Bev</vt:lpstr>
      <vt:lpstr>'South Korea'!Ges_Bev</vt:lpstr>
      <vt:lpstr>Spain!Ges_Bev</vt:lpstr>
      <vt:lpstr>Sweden!Ges_Bev</vt:lpstr>
      <vt:lpstr>UK!Ges_Bev</vt:lpstr>
      <vt:lpstr>USA!Ges_Bev</vt:lpstr>
      <vt:lpstr>Ges_Bev</vt:lpstr>
      <vt:lpstr>Austria!leichte_F</vt:lpstr>
      <vt:lpstr>Denmark!leichte_F</vt:lpstr>
      <vt:lpstr>'D-Test'!leichte_F</vt:lpstr>
      <vt:lpstr>France!leichte_F</vt:lpstr>
      <vt:lpstr>Italy!leichte_F</vt:lpstr>
      <vt:lpstr>'South Korea'!leichte_F</vt:lpstr>
      <vt:lpstr>Spain!leichte_F</vt:lpstr>
      <vt:lpstr>Sweden!leichte_F</vt:lpstr>
      <vt:lpstr>UK!leichte_F</vt:lpstr>
      <vt:lpstr>USA!leichte_F</vt:lpstr>
      <vt:lpstr>leichte_F</vt:lpstr>
      <vt:lpstr>Austria!mittlere_F</vt:lpstr>
      <vt:lpstr>Denmark!mittlere_F</vt:lpstr>
      <vt:lpstr>'D-Test'!mittlere_F</vt:lpstr>
      <vt:lpstr>France!mittlere_F</vt:lpstr>
      <vt:lpstr>Italy!mittlere_F</vt:lpstr>
      <vt:lpstr>'South Korea'!mittlere_F</vt:lpstr>
      <vt:lpstr>Spain!mittlere_F</vt:lpstr>
      <vt:lpstr>Sweden!mittlere_F</vt:lpstr>
      <vt:lpstr>UK!mittlere_F</vt:lpstr>
      <vt:lpstr>USA!mittlere_F</vt:lpstr>
      <vt:lpstr>mittlere_F</vt:lpstr>
      <vt:lpstr>Austria!schwere_F</vt:lpstr>
      <vt:lpstr>Denmark!schwere_F</vt:lpstr>
      <vt:lpstr>'D-Test'!schwere_F</vt:lpstr>
      <vt:lpstr>France!schwere_F</vt:lpstr>
      <vt:lpstr>Italy!schwere_F</vt:lpstr>
      <vt:lpstr>'South Korea'!schwere_F</vt:lpstr>
      <vt:lpstr>Spain!schwere_F</vt:lpstr>
      <vt:lpstr>Sweden!schwere_F</vt:lpstr>
      <vt:lpstr>UK!schwere_F</vt:lpstr>
      <vt:lpstr>USA!schwere_F</vt:lpstr>
      <vt:lpstr>schwere_F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2020-03-31T12:26:20Z</dcterms:created>
  <dcterms:modified xsi:type="dcterms:W3CDTF">2020-05-13T10:23:18Z</dcterms:modified>
</cp:coreProperties>
</file>